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D3F" lockStructure="1"/>
  <bookViews>
    <workbookView xWindow="-12" yWindow="228" windowWidth="11316" windowHeight="7368"/>
  </bookViews>
  <sheets>
    <sheet name="Tool" sheetId="1" r:id="rId1"/>
    <sheet name="Analysis" sheetId="4" state="hidden" r:id="rId2"/>
    <sheet name="Data" sheetId="2" state="hidden" r:id="rId3"/>
    <sheet name="Input Grants" sheetId="5" state="hidden" r:id="rId4"/>
    <sheet name="Config" sheetId="3" state="hidden" r:id="rId5"/>
  </sheets>
  <externalReferences>
    <externalReference r:id="rId6"/>
  </externalReferences>
  <definedNames>
    <definedName name="_xlnm._FilterDatabase" localSheetId="2" hidden="1">Data!$A$2:$H$407</definedName>
    <definedName name="_xlnm._FilterDatabase" localSheetId="3" hidden="1">'Input Grants'!$A$1:$G$882</definedName>
    <definedName name="ANALYSIS__SELECTED_COC_NUM">Analysis!$B$3</definedName>
    <definedName name="ANALYSIS__SITE_CODE">Analysis!$I$10</definedName>
    <definedName name="CONFIG__COCS__R">Config!$A$2:$A$404</definedName>
    <definedName name="DATA__TABLE">Data!$A:$H</definedName>
    <definedName name="INPUT_GRANTS__OP_METRICS_TABLE">'Input Grants'!$C:$G</definedName>
    <definedName name="INPUT_GRANTS__SSVF_GRANTS">'Input Grants'!$A$2:$G$890</definedName>
    <definedName name="_xlnm.Print_Area" localSheetId="0">Tool!$A$1:$O$182</definedName>
    <definedName name="_xlnm.Print_Titles" localSheetId="0">Tool!$1:$3</definedName>
    <definedName name="SUBMIT_PARAMS__PROP_CHRONIC_R">'[1]Submit Params'!$C:$C</definedName>
    <definedName name="SUBMIT_PARAMS__SITE_CODE_R">'[1]Submit Params'!$A:$A</definedName>
    <definedName name="TOOL__2015_PIT">Tool!$L$21</definedName>
    <definedName name="TOOL__SELECTED_COC">Tool!$A$3</definedName>
  </definedNames>
  <calcPr calcId="145621"/>
</workbook>
</file>

<file path=xl/calcChain.xml><?xml version="1.0" encoding="utf-8"?>
<calcChain xmlns="http://schemas.openxmlformats.org/spreadsheetml/2006/main">
  <c r="F211" i="5" l="1"/>
  <c r="G211" i="5"/>
  <c r="F212" i="5"/>
  <c r="G212" i="5"/>
  <c r="F213" i="5"/>
  <c r="G213" i="5"/>
  <c r="F248" i="5"/>
  <c r="G248" i="5"/>
  <c r="F333" i="5"/>
  <c r="G333" i="5"/>
  <c r="F651" i="5"/>
  <c r="G651" i="5"/>
  <c r="F673" i="5"/>
  <c r="G673" i="5"/>
  <c r="F840" i="5"/>
  <c r="G840" i="5"/>
  <c r="G645" i="5" l="1"/>
  <c r="F645" i="5"/>
  <c r="G608" i="5"/>
  <c r="F608" i="5"/>
  <c r="G341" i="5"/>
  <c r="F341" i="5"/>
  <c r="G334" i="5"/>
  <c r="F334" i="5"/>
  <c r="G847" i="5"/>
  <c r="F847" i="5"/>
  <c r="G845" i="5"/>
  <c r="F845" i="5"/>
  <c r="G745" i="5"/>
  <c r="F745" i="5"/>
  <c r="G540" i="5"/>
  <c r="F540" i="5"/>
  <c r="G538" i="5"/>
  <c r="F538" i="5"/>
  <c r="G534" i="5"/>
  <c r="F534" i="5"/>
  <c r="G410" i="5"/>
  <c r="F410" i="5"/>
  <c r="G408" i="5"/>
  <c r="F408" i="5"/>
  <c r="G377" i="5"/>
  <c r="F377" i="5"/>
  <c r="G372" i="5"/>
  <c r="F372" i="5"/>
  <c r="G367" i="5"/>
  <c r="F367" i="5"/>
  <c r="G362" i="5"/>
  <c r="F362" i="5"/>
  <c r="G360" i="5"/>
  <c r="F360" i="5"/>
  <c r="G357" i="5"/>
  <c r="F357" i="5"/>
  <c r="G353" i="5"/>
  <c r="F353" i="5"/>
  <c r="G348" i="5"/>
  <c r="F348" i="5"/>
  <c r="G344" i="5"/>
  <c r="F344" i="5"/>
  <c r="G342" i="5"/>
  <c r="F342" i="5"/>
  <c r="G339" i="5"/>
  <c r="F339" i="5"/>
  <c r="G336" i="5"/>
  <c r="F336" i="5"/>
  <c r="G335" i="5"/>
  <c r="F335" i="5"/>
  <c r="G332" i="5"/>
  <c r="F332" i="5"/>
  <c r="G328" i="5"/>
  <c r="F328" i="5"/>
  <c r="G324" i="5"/>
  <c r="F324" i="5"/>
  <c r="G145" i="5"/>
  <c r="F145" i="5"/>
  <c r="E279" i="2" l="1"/>
  <c r="G279" i="2" s="1"/>
  <c r="H279" i="2"/>
  <c r="D279" i="2"/>
  <c r="C279" i="2"/>
  <c r="B279" i="2"/>
  <c r="E228" i="2"/>
  <c r="G228" i="2" s="1"/>
  <c r="H228" i="2"/>
  <c r="D228" i="2"/>
  <c r="C228" i="2"/>
  <c r="B228" i="2"/>
  <c r="F279" i="2" l="1"/>
  <c r="F228" i="2"/>
  <c r="E43" i="1"/>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2" i="3"/>
  <c r="F3" i="5" l="1"/>
  <c r="G3" i="5"/>
  <c r="F4" i="5"/>
  <c r="G4" i="5"/>
  <c r="F5" i="5"/>
  <c r="G5" i="5"/>
  <c r="F6" i="5"/>
  <c r="G6" i="5"/>
  <c r="F7" i="5"/>
  <c r="G7"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F65" i="5"/>
  <c r="G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107" i="5"/>
  <c r="G107" i="5"/>
  <c r="F108" i="5"/>
  <c r="G108" i="5"/>
  <c r="F109" i="5"/>
  <c r="G109" i="5"/>
  <c r="F110" i="5"/>
  <c r="G110" i="5"/>
  <c r="F111" i="5"/>
  <c r="G111" i="5"/>
  <c r="F112" i="5"/>
  <c r="G112" i="5"/>
  <c r="F113" i="5"/>
  <c r="G113" i="5"/>
  <c r="F114" i="5"/>
  <c r="G114" i="5"/>
  <c r="F115" i="5"/>
  <c r="G115" i="5"/>
  <c r="F116" i="5"/>
  <c r="G116" i="5"/>
  <c r="F117" i="5"/>
  <c r="G117" i="5"/>
  <c r="F118" i="5"/>
  <c r="G118" i="5"/>
  <c r="F119" i="5"/>
  <c r="G119" i="5"/>
  <c r="F120" i="5"/>
  <c r="G120" i="5"/>
  <c r="F121" i="5"/>
  <c r="G121" i="5"/>
  <c r="F122" i="5"/>
  <c r="G122" i="5"/>
  <c r="F123" i="5"/>
  <c r="G123" i="5"/>
  <c r="F124" i="5"/>
  <c r="G124" i="5"/>
  <c r="F125" i="5"/>
  <c r="G125" i="5"/>
  <c r="F126" i="5"/>
  <c r="G126" i="5"/>
  <c r="F127" i="5"/>
  <c r="G127" i="5"/>
  <c r="F128" i="5"/>
  <c r="G128" i="5"/>
  <c r="F129" i="5"/>
  <c r="G129" i="5"/>
  <c r="F130" i="5"/>
  <c r="G130" i="5"/>
  <c r="F131" i="5"/>
  <c r="G131" i="5"/>
  <c r="F132" i="5"/>
  <c r="G132" i="5"/>
  <c r="F133" i="5"/>
  <c r="G133" i="5"/>
  <c r="F134" i="5"/>
  <c r="G134" i="5"/>
  <c r="F135" i="5"/>
  <c r="G135" i="5"/>
  <c r="F136" i="5"/>
  <c r="G136" i="5"/>
  <c r="F137" i="5"/>
  <c r="G137" i="5"/>
  <c r="F138" i="5"/>
  <c r="G138" i="5"/>
  <c r="F139" i="5"/>
  <c r="G139" i="5"/>
  <c r="F140" i="5"/>
  <c r="G140" i="5"/>
  <c r="F141" i="5"/>
  <c r="G141" i="5"/>
  <c r="F142" i="5"/>
  <c r="G142" i="5"/>
  <c r="F143" i="5"/>
  <c r="G143" i="5"/>
  <c r="F144" i="5"/>
  <c r="G144" i="5"/>
  <c r="F146" i="5"/>
  <c r="G146" i="5"/>
  <c r="F147" i="5"/>
  <c r="G147" i="5"/>
  <c r="F148" i="5"/>
  <c r="G148" i="5"/>
  <c r="F149" i="5"/>
  <c r="G149" i="5"/>
  <c r="F150" i="5"/>
  <c r="G150" i="5"/>
  <c r="F151" i="5"/>
  <c r="G151" i="5"/>
  <c r="F152" i="5"/>
  <c r="G152" i="5"/>
  <c r="F153" i="5"/>
  <c r="G153" i="5"/>
  <c r="F154" i="5"/>
  <c r="G154" i="5"/>
  <c r="F155" i="5"/>
  <c r="G155" i="5"/>
  <c r="F156" i="5"/>
  <c r="G156" i="5"/>
  <c r="F157" i="5"/>
  <c r="G157" i="5"/>
  <c r="F158" i="5"/>
  <c r="G158" i="5"/>
  <c r="F159" i="5"/>
  <c r="G159" i="5"/>
  <c r="F160" i="5"/>
  <c r="G160" i="5"/>
  <c r="F161" i="5"/>
  <c r="G161" i="5"/>
  <c r="F162" i="5"/>
  <c r="G162" i="5"/>
  <c r="F163" i="5"/>
  <c r="G163" i="5"/>
  <c r="F164" i="5"/>
  <c r="G164" i="5"/>
  <c r="F165" i="5"/>
  <c r="G165" i="5"/>
  <c r="F166" i="5"/>
  <c r="G166" i="5"/>
  <c r="F167" i="5"/>
  <c r="G167" i="5"/>
  <c r="F168" i="5"/>
  <c r="G168" i="5"/>
  <c r="F169" i="5"/>
  <c r="G169" i="5"/>
  <c r="F170" i="5"/>
  <c r="G170" i="5"/>
  <c r="F171" i="5"/>
  <c r="G171" i="5"/>
  <c r="F172" i="5"/>
  <c r="G172" i="5"/>
  <c r="F173" i="5"/>
  <c r="G173" i="5"/>
  <c r="F174" i="5"/>
  <c r="G174" i="5"/>
  <c r="F175" i="5"/>
  <c r="G175" i="5"/>
  <c r="F176" i="5"/>
  <c r="G176" i="5"/>
  <c r="F177" i="5"/>
  <c r="G177" i="5"/>
  <c r="F178" i="5"/>
  <c r="G178" i="5"/>
  <c r="F179" i="5"/>
  <c r="G179" i="5"/>
  <c r="F180" i="5"/>
  <c r="G180" i="5"/>
  <c r="F181" i="5"/>
  <c r="G181" i="5"/>
  <c r="F182" i="5"/>
  <c r="G182" i="5"/>
  <c r="F183" i="5"/>
  <c r="G183" i="5"/>
  <c r="F184" i="5"/>
  <c r="G184" i="5"/>
  <c r="F185" i="5"/>
  <c r="G185" i="5"/>
  <c r="F186" i="5"/>
  <c r="G186" i="5"/>
  <c r="F187" i="5"/>
  <c r="G187" i="5"/>
  <c r="F188" i="5"/>
  <c r="G188" i="5"/>
  <c r="F189" i="5"/>
  <c r="G189" i="5"/>
  <c r="F190" i="5"/>
  <c r="G190" i="5"/>
  <c r="F191" i="5"/>
  <c r="G191" i="5"/>
  <c r="F192" i="5"/>
  <c r="G192" i="5"/>
  <c r="F193" i="5"/>
  <c r="G193" i="5"/>
  <c r="F194" i="5"/>
  <c r="G194" i="5"/>
  <c r="F195" i="5"/>
  <c r="G195" i="5"/>
  <c r="F196" i="5"/>
  <c r="G196" i="5"/>
  <c r="F197" i="5"/>
  <c r="G197" i="5"/>
  <c r="F198" i="5"/>
  <c r="G198" i="5"/>
  <c r="F199" i="5"/>
  <c r="G199" i="5"/>
  <c r="F200" i="5"/>
  <c r="G200" i="5"/>
  <c r="F201" i="5"/>
  <c r="G201" i="5"/>
  <c r="F202" i="5"/>
  <c r="G202" i="5"/>
  <c r="F203" i="5"/>
  <c r="G203" i="5"/>
  <c r="F204" i="5"/>
  <c r="G204" i="5"/>
  <c r="F205" i="5"/>
  <c r="G205" i="5"/>
  <c r="F206" i="5"/>
  <c r="G206" i="5"/>
  <c r="F207" i="5"/>
  <c r="G207" i="5"/>
  <c r="F208" i="5"/>
  <c r="G208" i="5"/>
  <c r="F209" i="5"/>
  <c r="G209" i="5"/>
  <c r="F210" i="5"/>
  <c r="G210" i="5"/>
  <c r="F214" i="5"/>
  <c r="G214" i="5"/>
  <c r="F215" i="5"/>
  <c r="G215" i="5"/>
  <c r="F216" i="5"/>
  <c r="G216" i="5"/>
  <c r="F217" i="5"/>
  <c r="G217" i="5"/>
  <c r="F218" i="5"/>
  <c r="G218" i="5"/>
  <c r="F219" i="5"/>
  <c r="G219" i="5"/>
  <c r="F220" i="5"/>
  <c r="G220" i="5"/>
  <c r="F221" i="5"/>
  <c r="G221" i="5"/>
  <c r="F222" i="5"/>
  <c r="G222" i="5"/>
  <c r="F223" i="5"/>
  <c r="G223" i="5"/>
  <c r="F224" i="5"/>
  <c r="G224" i="5"/>
  <c r="F225" i="5"/>
  <c r="G225" i="5"/>
  <c r="F226" i="5"/>
  <c r="G226" i="5"/>
  <c r="F227" i="5"/>
  <c r="G227" i="5"/>
  <c r="F228" i="5"/>
  <c r="G228" i="5"/>
  <c r="F229" i="5"/>
  <c r="G229" i="5"/>
  <c r="F230" i="5"/>
  <c r="G230" i="5"/>
  <c r="F231" i="5"/>
  <c r="G231" i="5"/>
  <c r="F232" i="5"/>
  <c r="G232" i="5"/>
  <c r="F233" i="5"/>
  <c r="G233" i="5"/>
  <c r="F234" i="5"/>
  <c r="G234" i="5"/>
  <c r="F235" i="5"/>
  <c r="G235" i="5"/>
  <c r="F236" i="5"/>
  <c r="G236" i="5"/>
  <c r="F237" i="5"/>
  <c r="G237" i="5"/>
  <c r="F238" i="5"/>
  <c r="G238" i="5"/>
  <c r="F239" i="5"/>
  <c r="G239" i="5"/>
  <c r="F240" i="5"/>
  <c r="G240" i="5"/>
  <c r="F241" i="5"/>
  <c r="G241" i="5"/>
  <c r="F242" i="5"/>
  <c r="G242" i="5"/>
  <c r="F243" i="5"/>
  <c r="G243" i="5"/>
  <c r="F244" i="5"/>
  <c r="G244" i="5"/>
  <c r="F245" i="5"/>
  <c r="G245" i="5"/>
  <c r="F246" i="5"/>
  <c r="G246" i="5"/>
  <c r="F247" i="5"/>
  <c r="G247" i="5"/>
  <c r="F249" i="5"/>
  <c r="G249" i="5"/>
  <c r="F250" i="5"/>
  <c r="G250" i="5"/>
  <c r="F251" i="5"/>
  <c r="G251" i="5"/>
  <c r="F252" i="5"/>
  <c r="G252" i="5"/>
  <c r="F253" i="5"/>
  <c r="G253" i="5"/>
  <c r="F254" i="5"/>
  <c r="G254" i="5"/>
  <c r="F255" i="5"/>
  <c r="G255" i="5"/>
  <c r="F256" i="5"/>
  <c r="G256" i="5"/>
  <c r="F257" i="5"/>
  <c r="G257" i="5"/>
  <c r="F258" i="5"/>
  <c r="G258" i="5"/>
  <c r="F259" i="5"/>
  <c r="G259" i="5"/>
  <c r="F260" i="5"/>
  <c r="G260" i="5"/>
  <c r="F261" i="5"/>
  <c r="G261" i="5"/>
  <c r="F262" i="5"/>
  <c r="G262" i="5"/>
  <c r="F263" i="5"/>
  <c r="G263" i="5"/>
  <c r="F264" i="5"/>
  <c r="G264" i="5"/>
  <c r="F265" i="5"/>
  <c r="G265" i="5"/>
  <c r="F266" i="5"/>
  <c r="G266" i="5"/>
  <c r="F267" i="5"/>
  <c r="G267" i="5"/>
  <c r="F268" i="5"/>
  <c r="G268" i="5"/>
  <c r="F269" i="5"/>
  <c r="G269" i="5"/>
  <c r="F270" i="5"/>
  <c r="G270" i="5"/>
  <c r="F271" i="5"/>
  <c r="G271" i="5"/>
  <c r="F272" i="5"/>
  <c r="G272" i="5"/>
  <c r="F273" i="5"/>
  <c r="G273" i="5"/>
  <c r="F274" i="5"/>
  <c r="G274" i="5"/>
  <c r="F275" i="5"/>
  <c r="G275" i="5"/>
  <c r="F276" i="5"/>
  <c r="G276" i="5"/>
  <c r="F277" i="5"/>
  <c r="G277" i="5"/>
  <c r="F278" i="5"/>
  <c r="G278" i="5"/>
  <c r="F279" i="5"/>
  <c r="G279" i="5"/>
  <c r="F280" i="5"/>
  <c r="G280" i="5"/>
  <c r="F281" i="5"/>
  <c r="G281" i="5"/>
  <c r="F282" i="5"/>
  <c r="G282" i="5"/>
  <c r="F283" i="5"/>
  <c r="G283" i="5"/>
  <c r="F284" i="5"/>
  <c r="G284" i="5"/>
  <c r="F285" i="5"/>
  <c r="G285" i="5"/>
  <c r="F286" i="5"/>
  <c r="G286" i="5"/>
  <c r="F287" i="5"/>
  <c r="G287" i="5"/>
  <c r="F288" i="5"/>
  <c r="G288" i="5"/>
  <c r="F289" i="5"/>
  <c r="G289" i="5"/>
  <c r="F290" i="5"/>
  <c r="G290" i="5"/>
  <c r="F291" i="5"/>
  <c r="G291" i="5"/>
  <c r="F292" i="5"/>
  <c r="G292" i="5"/>
  <c r="F293" i="5"/>
  <c r="G293" i="5"/>
  <c r="F294" i="5"/>
  <c r="G294" i="5"/>
  <c r="F295" i="5"/>
  <c r="G295" i="5"/>
  <c r="F477" i="5"/>
  <c r="G477" i="5"/>
  <c r="F478" i="5"/>
  <c r="G478" i="5"/>
  <c r="F479" i="5"/>
  <c r="G479" i="5"/>
  <c r="F296" i="5"/>
  <c r="G296" i="5"/>
  <c r="F297" i="5"/>
  <c r="G297" i="5"/>
  <c r="F298" i="5"/>
  <c r="G298" i="5"/>
  <c r="F299" i="5"/>
  <c r="G299" i="5"/>
  <c r="F300" i="5"/>
  <c r="G300" i="5"/>
  <c r="F301" i="5"/>
  <c r="G301" i="5"/>
  <c r="F302" i="5"/>
  <c r="G302" i="5"/>
  <c r="F303" i="5"/>
  <c r="G303" i="5"/>
  <c r="F304" i="5"/>
  <c r="G304" i="5"/>
  <c r="F305" i="5"/>
  <c r="G305" i="5"/>
  <c r="F306" i="5"/>
  <c r="G306" i="5"/>
  <c r="F307" i="5"/>
  <c r="G307" i="5"/>
  <c r="F308" i="5"/>
  <c r="G308" i="5"/>
  <c r="F309" i="5"/>
  <c r="G309" i="5"/>
  <c r="F310" i="5"/>
  <c r="G310" i="5"/>
  <c r="F311" i="5"/>
  <c r="G311" i="5"/>
  <c r="F312" i="5"/>
  <c r="G312" i="5"/>
  <c r="F313" i="5"/>
  <c r="G313" i="5"/>
  <c r="F314" i="5"/>
  <c r="G314" i="5"/>
  <c r="F315" i="5"/>
  <c r="G315" i="5"/>
  <c r="F316" i="5"/>
  <c r="G316" i="5"/>
  <c r="F317" i="5"/>
  <c r="G317" i="5"/>
  <c r="F318" i="5"/>
  <c r="G318" i="5"/>
  <c r="F319" i="5"/>
  <c r="G319" i="5"/>
  <c r="F320" i="5"/>
  <c r="G320" i="5"/>
  <c r="F321" i="5"/>
  <c r="G321" i="5"/>
  <c r="F322" i="5"/>
  <c r="G322" i="5"/>
  <c r="F323" i="5"/>
  <c r="G323" i="5"/>
  <c r="F325" i="5"/>
  <c r="G325" i="5"/>
  <c r="F326" i="5"/>
  <c r="G326" i="5"/>
  <c r="F327" i="5"/>
  <c r="G327" i="5"/>
  <c r="F329" i="5"/>
  <c r="G329" i="5"/>
  <c r="F330" i="5"/>
  <c r="G330" i="5"/>
  <c r="F331" i="5"/>
  <c r="G331" i="5"/>
  <c r="F337" i="5"/>
  <c r="G337" i="5"/>
  <c r="F338" i="5"/>
  <c r="G338" i="5"/>
  <c r="F340" i="5"/>
  <c r="G340" i="5"/>
  <c r="F343" i="5"/>
  <c r="G343" i="5"/>
  <c r="F345" i="5"/>
  <c r="G345" i="5"/>
  <c r="F346" i="5"/>
  <c r="G346" i="5"/>
  <c r="F347" i="5"/>
  <c r="G347" i="5"/>
  <c r="F349" i="5"/>
  <c r="G349" i="5"/>
  <c r="F350" i="5"/>
  <c r="G350" i="5"/>
  <c r="F351" i="5"/>
  <c r="G351" i="5"/>
  <c r="F352" i="5"/>
  <c r="G352" i="5"/>
  <c r="F354" i="5"/>
  <c r="G354" i="5"/>
  <c r="F355" i="5"/>
  <c r="G355" i="5"/>
  <c r="F356" i="5"/>
  <c r="G356" i="5"/>
  <c r="F358" i="5"/>
  <c r="G358" i="5"/>
  <c r="F359" i="5"/>
  <c r="G359" i="5"/>
  <c r="F361" i="5"/>
  <c r="G361" i="5"/>
  <c r="F363" i="5"/>
  <c r="G363" i="5"/>
  <c r="F364" i="5"/>
  <c r="G364" i="5"/>
  <c r="F365" i="5"/>
  <c r="G365" i="5"/>
  <c r="F366" i="5"/>
  <c r="G366" i="5"/>
  <c r="F368" i="5"/>
  <c r="G368" i="5"/>
  <c r="F369" i="5"/>
  <c r="G369" i="5"/>
  <c r="F370" i="5"/>
  <c r="G370" i="5"/>
  <c r="F371" i="5"/>
  <c r="G371" i="5"/>
  <c r="F373" i="5"/>
  <c r="G373" i="5"/>
  <c r="F374" i="5"/>
  <c r="G374" i="5"/>
  <c r="F375" i="5"/>
  <c r="G375" i="5"/>
  <c r="F376" i="5"/>
  <c r="G376" i="5"/>
  <c r="F378" i="5"/>
  <c r="G378" i="5"/>
  <c r="F379" i="5"/>
  <c r="G379" i="5"/>
  <c r="F380" i="5"/>
  <c r="G380" i="5"/>
  <c r="F381" i="5"/>
  <c r="G381" i="5"/>
  <c r="F382" i="5"/>
  <c r="G382" i="5"/>
  <c r="F383" i="5"/>
  <c r="G383" i="5"/>
  <c r="F384" i="5"/>
  <c r="G384" i="5"/>
  <c r="F385" i="5"/>
  <c r="G385" i="5"/>
  <c r="F386" i="5"/>
  <c r="G386" i="5"/>
  <c r="F387" i="5"/>
  <c r="G387" i="5"/>
  <c r="F388" i="5"/>
  <c r="G388" i="5"/>
  <c r="F389" i="5"/>
  <c r="G389" i="5"/>
  <c r="F390" i="5"/>
  <c r="G390" i="5"/>
  <c r="F391" i="5"/>
  <c r="G391" i="5"/>
  <c r="F392" i="5"/>
  <c r="G392" i="5"/>
  <c r="F393" i="5"/>
  <c r="G393" i="5"/>
  <c r="F394" i="5"/>
  <c r="G394" i="5"/>
  <c r="F395" i="5"/>
  <c r="G395" i="5"/>
  <c r="F396" i="5"/>
  <c r="G396" i="5"/>
  <c r="F397" i="5"/>
  <c r="G397" i="5"/>
  <c r="F398" i="5"/>
  <c r="G398" i="5"/>
  <c r="F399" i="5"/>
  <c r="G399" i="5"/>
  <c r="F400" i="5"/>
  <c r="G400" i="5"/>
  <c r="F401" i="5"/>
  <c r="G401" i="5"/>
  <c r="F402" i="5"/>
  <c r="G402" i="5"/>
  <c r="F403" i="5"/>
  <c r="G403" i="5"/>
  <c r="F404" i="5"/>
  <c r="G404" i="5"/>
  <c r="F405" i="5"/>
  <c r="G405" i="5"/>
  <c r="F406" i="5"/>
  <c r="G406" i="5"/>
  <c r="F407" i="5"/>
  <c r="G407" i="5"/>
  <c r="F409" i="5"/>
  <c r="G409" i="5"/>
  <c r="F411" i="5"/>
  <c r="G411" i="5"/>
  <c r="F412" i="5"/>
  <c r="G412" i="5"/>
  <c r="F413" i="5"/>
  <c r="G413" i="5"/>
  <c r="F414" i="5"/>
  <c r="G414" i="5"/>
  <c r="F415" i="5"/>
  <c r="G415" i="5"/>
  <c r="F416" i="5"/>
  <c r="G416" i="5"/>
  <c r="F417" i="5"/>
  <c r="G417" i="5"/>
  <c r="F418" i="5"/>
  <c r="G418" i="5"/>
  <c r="F419" i="5"/>
  <c r="G419" i="5"/>
  <c r="F420" i="5"/>
  <c r="G420" i="5"/>
  <c r="F421" i="5"/>
  <c r="G421" i="5"/>
  <c r="F422" i="5"/>
  <c r="G422" i="5"/>
  <c r="F423" i="5"/>
  <c r="G423" i="5"/>
  <c r="F424" i="5"/>
  <c r="G424" i="5"/>
  <c r="F425" i="5"/>
  <c r="G425" i="5"/>
  <c r="F426" i="5"/>
  <c r="G426" i="5"/>
  <c r="F427" i="5"/>
  <c r="G427" i="5"/>
  <c r="F428" i="5"/>
  <c r="G428" i="5"/>
  <c r="F429" i="5"/>
  <c r="G429" i="5"/>
  <c r="F430" i="5"/>
  <c r="G430" i="5"/>
  <c r="F431" i="5"/>
  <c r="G431" i="5"/>
  <c r="F432" i="5"/>
  <c r="G432" i="5"/>
  <c r="F433" i="5"/>
  <c r="G433" i="5"/>
  <c r="F434" i="5"/>
  <c r="G434" i="5"/>
  <c r="F435" i="5"/>
  <c r="G435" i="5"/>
  <c r="F436" i="5"/>
  <c r="G436" i="5"/>
  <c r="F437" i="5"/>
  <c r="G437" i="5"/>
  <c r="F438" i="5"/>
  <c r="G438" i="5"/>
  <c r="F439" i="5"/>
  <c r="G439" i="5"/>
  <c r="F440" i="5"/>
  <c r="G440" i="5"/>
  <c r="F441" i="5"/>
  <c r="G441" i="5"/>
  <c r="F442" i="5"/>
  <c r="G442" i="5"/>
  <c r="F443" i="5"/>
  <c r="G443" i="5"/>
  <c r="F444" i="5"/>
  <c r="G444" i="5"/>
  <c r="F445" i="5"/>
  <c r="G445" i="5"/>
  <c r="F446" i="5"/>
  <c r="G446" i="5"/>
  <c r="F447" i="5"/>
  <c r="G447" i="5"/>
  <c r="F448" i="5"/>
  <c r="G448" i="5"/>
  <c r="F449" i="5"/>
  <c r="G449" i="5"/>
  <c r="F450" i="5"/>
  <c r="G450" i="5"/>
  <c r="F451" i="5"/>
  <c r="G451" i="5"/>
  <c r="F452" i="5"/>
  <c r="G452" i="5"/>
  <c r="F453" i="5"/>
  <c r="G453" i="5"/>
  <c r="F454" i="5"/>
  <c r="G454" i="5"/>
  <c r="F455" i="5"/>
  <c r="G455" i="5"/>
  <c r="F456" i="5"/>
  <c r="G456" i="5"/>
  <c r="F457" i="5"/>
  <c r="G457" i="5"/>
  <c r="F458" i="5"/>
  <c r="G458" i="5"/>
  <c r="F459" i="5"/>
  <c r="G459" i="5"/>
  <c r="F460" i="5"/>
  <c r="G460" i="5"/>
  <c r="F461" i="5"/>
  <c r="G461" i="5"/>
  <c r="F462" i="5"/>
  <c r="G462" i="5"/>
  <c r="F463" i="5"/>
  <c r="G463" i="5"/>
  <c r="F464" i="5"/>
  <c r="G464" i="5"/>
  <c r="F465" i="5"/>
  <c r="G465" i="5"/>
  <c r="F466" i="5"/>
  <c r="G466" i="5"/>
  <c r="F467" i="5"/>
  <c r="G467" i="5"/>
  <c r="F468" i="5"/>
  <c r="G468" i="5"/>
  <c r="F469" i="5"/>
  <c r="G469" i="5"/>
  <c r="F470" i="5"/>
  <c r="G470" i="5"/>
  <c r="F471" i="5"/>
  <c r="G471" i="5"/>
  <c r="F472" i="5"/>
  <c r="G472" i="5"/>
  <c r="F473" i="5"/>
  <c r="G473" i="5"/>
  <c r="F474" i="5"/>
  <c r="G474" i="5"/>
  <c r="F475" i="5"/>
  <c r="G475" i="5"/>
  <c r="F476" i="5"/>
  <c r="G476" i="5"/>
  <c r="F480" i="5"/>
  <c r="G480" i="5"/>
  <c r="F481" i="5"/>
  <c r="G481" i="5"/>
  <c r="F482" i="5"/>
  <c r="G482" i="5"/>
  <c r="F483" i="5"/>
  <c r="G483" i="5"/>
  <c r="F484" i="5"/>
  <c r="G484" i="5"/>
  <c r="F485" i="5"/>
  <c r="G485" i="5"/>
  <c r="F486" i="5"/>
  <c r="G486" i="5"/>
  <c r="F487" i="5"/>
  <c r="G487" i="5"/>
  <c r="F488" i="5"/>
  <c r="G488" i="5"/>
  <c r="F489" i="5"/>
  <c r="G489" i="5"/>
  <c r="F490" i="5"/>
  <c r="G490" i="5"/>
  <c r="F491" i="5"/>
  <c r="G491" i="5"/>
  <c r="F492" i="5"/>
  <c r="G492" i="5"/>
  <c r="F493" i="5"/>
  <c r="G493" i="5"/>
  <c r="F494" i="5"/>
  <c r="G494" i="5"/>
  <c r="F495" i="5"/>
  <c r="G495" i="5"/>
  <c r="F496" i="5"/>
  <c r="G496" i="5"/>
  <c r="F497" i="5"/>
  <c r="G497" i="5"/>
  <c r="F498" i="5"/>
  <c r="G498" i="5"/>
  <c r="F499" i="5"/>
  <c r="G499" i="5"/>
  <c r="F500" i="5"/>
  <c r="G500" i="5"/>
  <c r="F501" i="5"/>
  <c r="G501" i="5"/>
  <c r="F502" i="5"/>
  <c r="G502" i="5"/>
  <c r="F503" i="5"/>
  <c r="G503" i="5"/>
  <c r="F504" i="5"/>
  <c r="G504" i="5"/>
  <c r="F505" i="5"/>
  <c r="G505" i="5"/>
  <c r="F506" i="5"/>
  <c r="G506" i="5"/>
  <c r="F507" i="5"/>
  <c r="G507" i="5"/>
  <c r="F508" i="5"/>
  <c r="G508" i="5"/>
  <c r="F509" i="5"/>
  <c r="G509" i="5"/>
  <c r="F510" i="5"/>
  <c r="G510" i="5"/>
  <c r="F511" i="5"/>
  <c r="G511" i="5"/>
  <c r="F512" i="5"/>
  <c r="G512" i="5"/>
  <c r="F513" i="5"/>
  <c r="G513" i="5"/>
  <c r="F514" i="5"/>
  <c r="G514" i="5"/>
  <c r="F515" i="5"/>
  <c r="G515" i="5"/>
  <c r="F516" i="5"/>
  <c r="G516" i="5"/>
  <c r="F517" i="5"/>
  <c r="G517" i="5"/>
  <c r="F518" i="5"/>
  <c r="G518" i="5"/>
  <c r="F519" i="5"/>
  <c r="G519" i="5"/>
  <c r="F520" i="5"/>
  <c r="G520" i="5"/>
  <c r="F521" i="5"/>
  <c r="G521" i="5"/>
  <c r="F522" i="5"/>
  <c r="G522" i="5"/>
  <c r="F523" i="5"/>
  <c r="G523" i="5"/>
  <c r="F524" i="5"/>
  <c r="G524" i="5"/>
  <c r="F525" i="5"/>
  <c r="G525" i="5"/>
  <c r="F526" i="5"/>
  <c r="G526" i="5"/>
  <c r="F527" i="5"/>
  <c r="G527" i="5"/>
  <c r="F528" i="5"/>
  <c r="G528" i="5"/>
  <c r="F529" i="5"/>
  <c r="G529" i="5"/>
  <c r="F530" i="5"/>
  <c r="G530" i="5"/>
  <c r="F531" i="5"/>
  <c r="G531" i="5"/>
  <c r="F532" i="5"/>
  <c r="G532" i="5"/>
  <c r="F533" i="5"/>
  <c r="G533" i="5"/>
  <c r="F535" i="5"/>
  <c r="G535" i="5"/>
  <c r="F536" i="5"/>
  <c r="G536" i="5"/>
  <c r="F537" i="5"/>
  <c r="G537" i="5"/>
  <c r="F539" i="5"/>
  <c r="G539" i="5"/>
  <c r="F541" i="5"/>
  <c r="G541" i="5"/>
  <c r="F542" i="5"/>
  <c r="G542" i="5"/>
  <c r="F543" i="5"/>
  <c r="G543" i="5"/>
  <c r="F544" i="5"/>
  <c r="G544" i="5"/>
  <c r="F545" i="5"/>
  <c r="G545" i="5"/>
  <c r="F546" i="5"/>
  <c r="G546" i="5"/>
  <c r="F547" i="5"/>
  <c r="G547" i="5"/>
  <c r="F548" i="5"/>
  <c r="G548" i="5"/>
  <c r="F549" i="5"/>
  <c r="G549" i="5"/>
  <c r="F550" i="5"/>
  <c r="G550" i="5"/>
  <c r="F551" i="5"/>
  <c r="G551" i="5"/>
  <c r="F552" i="5"/>
  <c r="G552" i="5"/>
  <c r="F553" i="5"/>
  <c r="G553" i="5"/>
  <c r="F554" i="5"/>
  <c r="G554" i="5"/>
  <c r="F555" i="5"/>
  <c r="G555" i="5"/>
  <c r="F556" i="5"/>
  <c r="G556" i="5"/>
  <c r="F557" i="5"/>
  <c r="G557" i="5"/>
  <c r="F558" i="5"/>
  <c r="G558" i="5"/>
  <c r="F559" i="5"/>
  <c r="G559" i="5"/>
  <c r="F560" i="5"/>
  <c r="G560" i="5"/>
  <c r="F561" i="5"/>
  <c r="G561" i="5"/>
  <c r="F562" i="5"/>
  <c r="G562" i="5"/>
  <c r="F563" i="5"/>
  <c r="G563" i="5"/>
  <c r="F564" i="5"/>
  <c r="G564" i="5"/>
  <c r="F565" i="5"/>
  <c r="G565" i="5"/>
  <c r="F566" i="5"/>
  <c r="G566" i="5"/>
  <c r="F567" i="5"/>
  <c r="G567" i="5"/>
  <c r="F568" i="5"/>
  <c r="G568" i="5"/>
  <c r="F569" i="5"/>
  <c r="G569" i="5"/>
  <c r="F570" i="5"/>
  <c r="G570" i="5"/>
  <c r="F571" i="5"/>
  <c r="G571" i="5"/>
  <c r="F572" i="5"/>
  <c r="G572" i="5"/>
  <c r="F573" i="5"/>
  <c r="G573" i="5"/>
  <c r="F574" i="5"/>
  <c r="G574" i="5"/>
  <c r="F575" i="5"/>
  <c r="G575" i="5"/>
  <c r="F576" i="5"/>
  <c r="G576" i="5"/>
  <c r="F577" i="5"/>
  <c r="G577" i="5"/>
  <c r="F578" i="5"/>
  <c r="G578" i="5"/>
  <c r="F579" i="5"/>
  <c r="G579" i="5"/>
  <c r="F580" i="5"/>
  <c r="G580" i="5"/>
  <c r="F581" i="5"/>
  <c r="G581" i="5"/>
  <c r="F582" i="5"/>
  <c r="G582" i="5"/>
  <c r="F583" i="5"/>
  <c r="G583" i="5"/>
  <c r="F584" i="5"/>
  <c r="G584" i="5"/>
  <c r="F585" i="5"/>
  <c r="G585" i="5"/>
  <c r="F586" i="5"/>
  <c r="G586" i="5"/>
  <c r="F587" i="5"/>
  <c r="G587" i="5"/>
  <c r="F588" i="5"/>
  <c r="G588" i="5"/>
  <c r="F589" i="5"/>
  <c r="G589" i="5"/>
  <c r="F590" i="5"/>
  <c r="G590" i="5"/>
  <c r="F591" i="5"/>
  <c r="G591" i="5"/>
  <c r="F592" i="5"/>
  <c r="G592" i="5"/>
  <c r="F593" i="5"/>
  <c r="G593" i="5"/>
  <c r="F594" i="5"/>
  <c r="G594" i="5"/>
  <c r="F598" i="5"/>
  <c r="G598" i="5"/>
  <c r="F595" i="5"/>
  <c r="G595" i="5"/>
  <c r="F596" i="5"/>
  <c r="G596" i="5"/>
  <c r="F597" i="5"/>
  <c r="G597" i="5"/>
  <c r="F599" i="5"/>
  <c r="G599" i="5"/>
  <c r="F600" i="5"/>
  <c r="G600" i="5"/>
  <c r="F601" i="5"/>
  <c r="G601" i="5"/>
  <c r="F602" i="5"/>
  <c r="G602" i="5"/>
  <c r="F603" i="5"/>
  <c r="G603" i="5"/>
  <c r="F604" i="5"/>
  <c r="G604" i="5"/>
  <c r="F605" i="5"/>
  <c r="G605" i="5"/>
  <c r="F606" i="5"/>
  <c r="G606" i="5"/>
  <c r="F607" i="5"/>
  <c r="G607" i="5"/>
  <c r="F609" i="5"/>
  <c r="G609" i="5"/>
  <c r="F610" i="5"/>
  <c r="G610" i="5"/>
  <c r="F611" i="5"/>
  <c r="G611" i="5"/>
  <c r="F612" i="5"/>
  <c r="G612" i="5"/>
  <c r="F613" i="5"/>
  <c r="G613" i="5"/>
  <c r="F614" i="5"/>
  <c r="G614" i="5"/>
  <c r="F615" i="5"/>
  <c r="G615" i="5"/>
  <c r="F616" i="5"/>
  <c r="G616" i="5"/>
  <c r="F617" i="5"/>
  <c r="G617" i="5"/>
  <c r="F618" i="5"/>
  <c r="G618" i="5"/>
  <c r="F619" i="5"/>
  <c r="G619" i="5"/>
  <c r="F620" i="5"/>
  <c r="G620" i="5"/>
  <c r="F621" i="5"/>
  <c r="G621" i="5"/>
  <c r="F622" i="5"/>
  <c r="G622" i="5"/>
  <c r="F623" i="5"/>
  <c r="G623" i="5"/>
  <c r="F624" i="5"/>
  <c r="G624" i="5"/>
  <c r="F625" i="5"/>
  <c r="G625" i="5"/>
  <c r="F626" i="5"/>
  <c r="G626" i="5"/>
  <c r="F627" i="5"/>
  <c r="G627" i="5"/>
  <c r="F628" i="5"/>
  <c r="G628" i="5"/>
  <c r="F629" i="5"/>
  <c r="G629" i="5"/>
  <c r="F630" i="5"/>
  <c r="G630" i="5"/>
  <c r="F631" i="5"/>
  <c r="G631" i="5"/>
  <c r="F632" i="5"/>
  <c r="G632" i="5"/>
  <c r="F633" i="5"/>
  <c r="G633" i="5"/>
  <c r="F634" i="5"/>
  <c r="G634" i="5"/>
  <c r="F635" i="5"/>
  <c r="G635" i="5"/>
  <c r="F636" i="5"/>
  <c r="G636" i="5"/>
  <c r="F637" i="5"/>
  <c r="G637" i="5"/>
  <c r="F638" i="5"/>
  <c r="G638" i="5"/>
  <c r="F639" i="5"/>
  <c r="G639" i="5"/>
  <c r="F640" i="5"/>
  <c r="G640" i="5"/>
  <c r="F641" i="5"/>
  <c r="G641" i="5"/>
  <c r="F642" i="5"/>
  <c r="G642" i="5"/>
  <c r="F643" i="5"/>
  <c r="G643" i="5"/>
  <c r="F644" i="5"/>
  <c r="G644" i="5"/>
  <c r="F646" i="5"/>
  <c r="G646" i="5"/>
  <c r="F647" i="5"/>
  <c r="G647" i="5"/>
  <c r="F648" i="5"/>
  <c r="G648" i="5"/>
  <c r="F649" i="5"/>
  <c r="G649" i="5"/>
  <c r="F650" i="5"/>
  <c r="G650" i="5"/>
  <c r="F652" i="5"/>
  <c r="G652" i="5"/>
  <c r="F653" i="5"/>
  <c r="G653" i="5"/>
  <c r="F654" i="5"/>
  <c r="G654" i="5"/>
  <c r="F655" i="5"/>
  <c r="G655" i="5"/>
  <c r="F656" i="5"/>
  <c r="G656" i="5"/>
  <c r="F657" i="5"/>
  <c r="G657" i="5"/>
  <c r="F658" i="5"/>
  <c r="G658" i="5"/>
  <c r="F659" i="5"/>
  <c r="G659" i="5"/>
  <c r="F660" i="5"/>
  <c r="G660" i="5"/>
  <c r="F661" i="5"/>
  <c r="G661" i="5"/>
  <c r="F662" i="5"/>
  <c r="G662" i="5"/>
  <c r="F663" i="5"/>
  <c r="G663" i="5"/>
  <c r="F664" i="5"/>
  <c r="G664" i="5"/>
  <c r="F665" i="5"/>
  <c r="G665" i="5"/>
  <c r="F666" i="5"/>
  <c r="G666" i="5"/>
  <c r="F667" i="5"/>
  <c r="G667" i="5"/>
  <c r="F668" i="5"/>
  <c r="G668" i="5"/>
  <c r="F669" i="5"/>
  <c r="G669" i="5"/>
  <c r="F670" i="5"/>
  <c r="G670" i="5"/>
  <c r="F671" i="5"/>
  <c r="G671" i="5"/>
  <c r="F672" i="5"/>
  <c r="G672" i="5"/>
  <c r="F674" i="5"/>
  <c r="G674" i="5"/>
  <c r="F675" i="5"/>
  <c r="G675" i="5"/>
  <c r="F676" i="5"/>
  <c r="G676" i="5"/>
  <c r="F677" i="5"/>
  <c r="G677" i="5"/>
  <c r="F678" i="5"/>
  <c r="G678" i="5"/>
  <c r="F679" i="5"/>
  <c r="G679" i="5"/>
  <c r="F680" i="5"/>
  <c r="G680" i="5"/>
  <c r="F681" i="5"/>
  <c r="G681" i="5"/>
  <c r="F682" i="5"/>
  <c r="G682" i="5"/>
  <c r="F683" i="5"/>
  <c r="G683" i="5"/>
  <c r="F684" i="5"/>
  <c r="G684" i="5"/>
  <c r="F685" i="5"/>
  <c r="G685" i="5"/>
  <c r="F686" i="5"/>
  <c r="G686" i="5"/>
  <c r="F687" i="5"/>
  <c r="G687" i="5"/>
  <c r="F688" i="5"/>
  <c r="G688" i="5"/>
  <c r="F689" i="5"/>
  <c r="G689" i="5"/>
  <c r="F690" i="5"/>
  <c r="G690" i="5"/>
  <c r="F691" i="5"/>
  <c r="G691" i="5"/>
  <c r="F692" i="5"/>
  <c r="G692" i="5"/>
  <c r="F693" i="5"/>
  <c r="G693" i="5"/>
  <c r="F694" i="5"/>
  <c r="G694" i="5"/>
  <c r="F695" i="5"/>
  <c r="G695" i="5"/>
  <c r="F696" i="5"/>
  <c r="G696" i="5"/>
  <c r="F697" i="5"/>
  <c r="G697" i="5"/>
  <c r="F698" i="5"/>
  <c r="G698" i="5"/>
  <c r="F699" i="5"/>
  <c r="G699" i="5"/>
  <c r="F700" i="5"/>
  <c r="G700" i="5"/>
  <c r="F701" i="5"/>
  <c r="G701" i="5"/>
  <c r="F702" i="5"/>
  <c r="G702" i="5"/>
  <c r="F703" i="5"/>
  <c r="G703" i="5"/>
  <c r="F704" i="5"/>
  <c r="G704" i="5"/>
  <c r="F705" i="5"/>
  <c r="G705" i="5"/>
  <c r="F706" i="5"/>
  <c r="G706" i="5"/>
  <c r="F707" i="5"/>
  <c r="G707" i="5"/>
  <c r="F708" i="5"/>
  <c r="G708" i="5"/>
  <c r="F709" i="5"/>
  <c r="G709" i="5"/>
  <c r="F710" i="5"/>
  <c r="G710" i="5"/>
  <c r="F711" i="5"/>
  <c r="G711" i="5"/>
  <c r="F712" i="5"/>
  <c r="G712" i="5"/>
  <c r="F713" i="5"/>
  <c r="G713" i="5"/>
  <c r="F714" i="5"/>
  <c r="G714" i="5"/>
  <c r="F715" i="5"/>
  <c r="G715" i="5"/>
  <c r="F716" i="5"/>
  <c r="G716" i="5"/>
  <c r="F717" i="5"/>
  <c r="G717" i="5"/>
  <c r="F718" i="5"/>
  <c r="G718" i="5"/>
  <c r="F719" i="5"/>
  <c r="G719" i="5"/>
  <c r="F720" i="5"/>
  <c r="G720" i="5"/>
  <c r="F721" i="5"/>
  <c r="G721" i="5"/>
  <c r="F722" i="5"/>
  <c r="G722" i="5"/>
  <c r="F723" i="5"/>
  <c r="G723" i="5"/>
  <c r="F724" i="5"/>
  <c r="G724" i="5"/>
  <c r="F725" i="5"/>
  <c r="G725" i="5"/>
  <c r="F726" i="5"/>
  <c r="G726" i="5"/>
  <c r="F727" i="5"/>
  <c r="G727" i="5"/>
  <c r="F728" i="5"/>
  <c r="G728" i="5"/>
  <c r="F729" i="5"/>
  <c r="G729" i="5"/>
  <c r="F730" i="5"/>
  <c r="G730" i="5"/>
  <c r="F731" i="5"/>
  <c r="G731" i="5"/>
  <c r="F732" i="5"/>
  <c r="G732" i="5"/>
  <c r="F733" i="5"/>
  <c r="G733" i="5"/>
  <c r="F734" i="5"/>
  <c r="G734" i="5"/>
  <c r="F735" i="5"/>
  <c r="G735" i="5"/>
  <c r="F736" i="5"/>
  <c r="G736" i="5"/>
  <c r="F737" i="5"/>
  <c r="G737" i="5"/>
  <c r="F738" i="5"/>
  <c r="G738" i="5"/>
  <c r="F739" i="5"/>
  <c r="G739" i="5"/>
  <c r="F740" i="5"/>
  <c r="G740" i="5"/>
  <c r="F741" i="5"/>
  <c r="G741" i="5"/>
  <c r="F742" i="5"/>
  <c r="G742" i="5"/>
  <c r="F743" i="5"/>
  <c r="G743" i="5"/>
  <c r="F744" i="5"/>
  <c r="G744" i="5"/>
  <c r="F746" i="5"/>
  <c r="G746" i="5"/>
  <c r="F747" i="5"/>
  <c r="G747" i="5"/>
  <c r="F748" i="5"/>
  <c r="G748" i="5"/>
  <c r="F749" i="5"/>
  <c r="G749" i="5"/>
  <c r="F750" i="5"/>
  <c r="G750" i="5"/>
  <c r="F751" i="5"/>
  <c r="G751" i="5"/>
  <c r="F752" i="5"/>
  <c r="G752" i="5"/>
  <c r="F753" i="5"/>
  <c r="G753" i="5"/>
  <c r="F754" i="5"/>
  <c r="G754" i="5"/>
  <c r="F755" i="5"/>
  <c r="G755" i="5"/>
  <c r="F756" i="5"/>
  <c r="G756" i="5"/>
  <c r="F757" i="5"/>
  <c r="G757" i="5"/>
  <c r="F758" i="5"/>
  <c r="G758" i="5"/>
  <c r="F759" i="5"/>
  <c r="G759" i="5"/>
  <c r="F760" i="5"/>
  <c r="G760" i="5"/>
  <c r="F761" i="5"/>
  <c r="G761" i="5"/>
  <c r="F762" i="5"/>
  <c r="G762" i="5"/>
  <c r="F763" i="5"/>
  <c r="G763" i="5"/>
  <c r="F764" i="5"/>
  <c r="G764" i="5"/>
  <c r="F765" i="5"/>
  <c r="G765" i="5"/>
  <c r="F766" i="5"/>
  <c r="G766" i="5"/>
  <c r="F767" i="5"/>
  <c r="G767" i="5"/>
  <c r="F768" i="5"/>
  <c r="G768" i="5"/>
  <c r="F769" i="5"/>
  <c r="G769" i="5"/>
  <c r="F770" i="5"/>
  <c r="G770" i="5"/>
  <c r="F771" i="5"/>
  <c r="G771" i="5"/>
  <c r="F772" i="5"/>
  <c r="G772" i="5"/>
  <c r="F773" i="5"/>
  <c r="G773" i="5"/>
  <c r="F774" i="5"/>
  <c r="G774" i="5"/>
  <c r="F775" i="5"/>
  <c r="G775" i="5"/>
  <c r="F776" i="5"/>
  <c r="G776" i="5"/>
  <c r="F777" i="5"/>
  <c r="G777" i="5"/>
  <c r="F778" i="5"/>
  <c r="G778" i="5"/>
  <c r="F779" i="5"/>
  <c r="G779" i="5"/>
  <c r="F780" i="5"/>
  <c r="G780" i="5"/>
  <c r="F781" i="5"/>
  <c r="G781" i="5"/>
  <c r="F782" i="5"/>
  <c r="G782" i="5"/>
  <c r="F783" i="5"/>
  <c r="G783" i="5"/>
  <c r="F784" i="5"/>
  <c r="G784" i="5"/>
  <c r="F785" i="5"/>
  <c r="G785" i="5"/>
  <c r="F786" i="5"/>
  <c r="G786" i="5"/>
  <c r="F787" i="5"/>
  <c r="G787" i="5"/>
  <c r="F788" i="5"/>
  <c r="G788" i="5"/>
  <c r="F789" i="5"/>
  <c r="G789" i="5"/>
  <c r="F790" i="5"/>
  <c r="G790" i="5"/>
  <c r="F791" i="5"/>
  <c r="G791" i="5"/>
  <c r="F792" i="5"/>
  <c r="G792" i="5"/>
  <c r="F793" i="5"/>
  <c r="G793" i="5"/>
  <c r="F794" i="5"/>
  <c r="G794" i="5"/>
  <c r="F795" i="5"/>
  <c r="G795" i="5"/>
  <c r="F796" i="5"/>
  <c r="G796" i="5"/>
  <c r="F797" i="5"/>
  <c r="G797" i="5"/>
  <c r="F798" i="5"/>
  <c r="G798" i="5"/>
  <c r="F799" i="5"/>
  <c r="G799" i="5"/>
  <c r="F800" i="5"/>
  <c r="G800" i="5"/>
  <c r="F801" i="5"/>
  <c r="G801" i="5"/>
  <c r="F802" i="5"/>
  <c r="G802" i="5"/>
  <c r="F803" i="5"/>
  <c r="G803" i="5"/>
  <c r="F804" i="5"/>
  <c r="G804" i="5"/>
  <c r="F805" i="5"/>
  <c r="G805" i="5"/>
  <c r="F806" i="5"/>
  <c r="G806" i="5"/>
  <c r="F807" i="5"/>
  <c r="G807" i="5"/>
  <c r="F808" i="5"/>
  <c r="G808" i="5"/>
  <c r="F809" i="5"/>
  <c r="G809" i="5"/>
  <c r="F810" i="5"/>
  <c r="G810" i="5"/>
  <c r="F811" i="5"/>
  <c r="G811" i="5"/>
  <c r="F812" i="5"/>
  <c r="G812" i="5"/>
  <c r="F813" i="5"/>
  <c r="G813" i="5"/>
  <c r="F814" i="5"/>
  <c r="G814" i="5"/>
  <c r="F815" i="5"/>
  <c r="G815" i="5"/>
  <c r="F816" i="5"/>
  <c r="G816" i="5"/>
  <c r="F817" i="5"/>
  <c r="G817" i="5"/>
  <c r="F818" i="5"/>
  <c r="G818" i="5"/>
  <c r="F819" i="5"/>
  <c r="G819" i="5"/>
  <c r="F820" i="5"/>
  <c r="G820" i="5"/>
  <c r="F821" i="5"/>
  <c r="G821" i="5"/>
  <c r="F822" i="5"/>
  <c r="G822" i="5"/>
  <c r="F823" i="5"/>
  <c r="G823" i="5"/>
  <c r="F824" i="5"/>
  <c r="G824" i="5"/>
  <c r="F825" i="5"/>
  <c r="G825" i="5"/>
  <c r="F826" i="5"/>
  <c r="G826" i="5"/>
  <c r="F827" i="5"/>
  <c r="G827" i="5"/>
  <c r="F828" i="5"/>
  <c r="G828" i="5"/>
  <c r="F829" i="5"/>
  <c r="G829" i="5"/>
  <c r="F830" i="5"/>
  <c r="G830" i="5"/>
  <c r="F831" i="5"/>
  <c r="G831" i="5"/>
  <c r="F832" i="5"/>
  <c r="G832" i="5"/>
  <c r="F833" i="5"/>
  <c r="G833" i="5"/>
  <c r="F834" i="5"/>
  <c r="G834" i="5"/>
  <c r="F835" i="5"/>
  <c r="G835" i="5"/>
  <c r="F836" i="5"/>
  <c r="G836" i="5"/>
  <c r="F837" i="5"/>
  <c r="G837" i="5"/>
  <c r="F838" i="5"/>
  <c r="G838" i="5"/>
  <c r="F839" i="5"/>
  <c r="G839" i="5"/>
  <c r="F841" i="5"/>
  <c r="G841" i="5"/>
  <c r="F842" i="5"/>
  <c r="G842" i="5"/>
  <c r="F843" i="5"/>
  <c r="G843" i="5"/>
  <c r="F844" i="5"/>
  <c r="G844" i="5"/>
  <c r="F846" i="5"/>
  <c r="G846" i="5"/>
  <c r="F848" i="5"/>
  <c r="G848" i="5"/>
  <c r="F849" i="5"/>
  <c r="G849" i="5"/>
  <c r="F850" i="5"/>
  <c r="G850" i="5"/>
  <c r="F851" i="5"/>
  <c r="G851" i="5"/>
  <c r="F852" i="5"/>
  <c r="G852" i="5"/>
  <c r="F853" i="5"/>
  <c r="G853" i="5"/>
  <c r="F854" i="5"/>
  <c r="G854" i="5"/>
  <c r="F855" i="5"/>
  <c r="G855" i="5"/>
  <c r="F856" i="5"/>
  <c r="G856" i="5"/>
  <c r="F857" i="5"/>
  <c r="G857" i="5"/>
  <c r="F858" i="5"/>
  <c r="G858" i="5"/>
  <c r="F859" i="5"/>
  <c r="G859" i="5"/>
  <c r="F860" i="5"/>
  <c r="G860" i="5"/>
  <c r="F861" i="5"/>
  <c r="G861" i="5"/>
  <c r="F862" i="5"/>
  <c r="G862" i="5"/>
  <c r="F863" i="5"/>
  <c r="G863" i="5"/>
  <c r="F864" i="5"/>
  <c r="G864" i="5"/>
  <c r="F865" i="5"/>
  <c r="G865" i="5"/>
  <c r="F866" i="5"/>
  <c r="G866" i="5"/>
  <c r="F867" i="5"/>
  <c r="G867" i="5"/>
  <c r="F868" i="5"/>
  <c r="G868" i="5"/>
  <c r="F869" i="5"/>
  <c r="G869" i="5"/>
  <c r="F870" i="5"/>
  <c r="G870" i="5"/>
  <c r="F871" i="5"/>
  <c r="G871" i="5"/>
  <c r="F872" i="5"/>
  <c r="G872" i="5"/>
  <c r="F873" i="5"/>
  <c r="G873" i="5"/>
  <c r="F874" i="5"/>
  <c r="G874" i="5"/>
  <c r="F875" i="5"/>
  <c r="G875" i="5"/>
  <c r="F876" i="5"/>
  <c r="G876" i="5"/>
  <c r="F877" i="5"/>
  <c r="G877" i="5"/>
  <c r="F878" i="5"/>
  <c r="G878" i="5"/>
  <c r="F879" i="5"/>
  <c r="G879" i="5"/>
  <c r="F880" i="5"/>
  <c r="G880" i="5"/>
  <c r="F881" i="5"/>
  <c r="G881" i="5"/>
  <c r="F882" i="5"/>
  <c r="G882" i="5"/>
  <c r="F883" i="5"/>
  <c r="G883" i="5"/>
  <c r="F884" i="5"/>
  <c r="G884" i="5"/>
  <c r="F885" i="5"/>
  <c r="G885" i="5"/>
  <c r="F886" i="5"/>
  <c r="G886" i="5"/>
  <c r="F887" i="5"/>
  <c r="G887" i="5"/>
  <c r="F888" i="5"/>
  <c r="G888" i="5"/>
  <c r="F889" i="5"/>
  <c r="G889" i="5"/>
  <c r="F890" i="5"/>
  <c r="G890" i="5"/>
  <c r="G2" i="5"/>
  <c r="F2" i="5"/>
  <c r="L145" i="1"/>
  <c r="L144" i="1"/>
  <c r="L143" i="1"/>
  <c r="L142" i="1"/>
  <c r="L141" i="1"/>
  <c r="L140" i="1"/>
  <c r="L139" i="1"/>
  <c r="L138" i="1"/>
  <c r="L137" i="1"/>
  <c r="L136" i="1"/>
  <c r="L135" i="1"/>
  <c r="L134" i="1"/>
  <c r="L133" i="1"/>
  <c r="L132" i="1"/>
  <c r="L131" i="1"/>
  <c r="L130" i="1"/>
  <c r="L129" i="1"/>
  <c r="L128" i="1"/>
  <c r="L127" i="1"/>
  <c r="L126" i="1"/>
  <c r="H127" i="1"/>
  <c r="H128" i="1"/>
  <c r="H129" i="1"/>
  <c r="H130" i="1"/>
  <c r="H131" i="1"/>
  <c r="H132" i="1"/>
  <c r="H133" i="1"/>
  <c r="H134" i="1"/>
  <c r="H135" i="1"/>
  <c r="H136" i="1"/>
  <c r="H137" i="1"/>
  <c r="H138" i="1"/>
  <c r="H139" i="1"/>
  <c r="H140" i="1"/>
  <c r="H141" i="1"/>
  <c r="H142" i="1"/>
  <c r="H143" i="1"/>
  <c r="H144" i="1"/>
  <c r="H145" i="1"/>
  <c r="H126" i="1"/>
  <c r="C77" i="4"/>
  <c r="B64" i="4"/>
  <c r="B65" i="4" s="1"/>
  <c r="F96" i="1" s="1"/>
  <c r="B66" i="4"/>
  <c r="B67" i="4" s="1"/>
  <c r="N96" i="1" s="1"/>
  <c r="B41" i="4"/>
  <c r="C41" i="4" s="1"/>
  <c r="B33" i="4"/>
  <c r="B34" i="4" s="1"/>
  <c r="F47" i="1" s="1"/>
  <c r="B31" i="4"/>
  <c r="B30" i="4"/>
  <c r="B28" i="4"/>
  <c r="B29" i="4" s="1"/>
  <c r="E46" i="1"/>
  <c r="B26" i="4"/>
  <c r="E47" i="1" s="1"/>
  <c r="B24" i="4"/>
  <c r="B22" i="4"/>
  <c r="E42" i="1"/>
  <c r="E41" i="1"/>
  <c r="B14" i="4"/>
  <c r="B15" i="4" s="1"/>
  <c r="B8" i="4"/>
  <c r="B32" i="4" l="1"/>
  <c r="B42" i="4"/>
  <c r="B43" i="4"/>
  <c r="C43" i="4" s="1"/>
  <c r="B44" i="4"/>
  <c r="F38" i="1"/>
  <c r="J28" i="1"/>
  <c r="H151" i="1"/>
  <c r="B89" i="4" s="1"/>
  <c r="B99" i="4" s="1"/>
  <c r="B38" i="4" l="1"/>
  <c r="C38" i="4" s="1"/>
  <c r="F43" i="1"/>
  <c r="G169" i="1"/>
  <c r="B39" i="4"/>
  <c r="C39" i="4" s="1"/>
  <c r="B40" i="4"/>
  <c r="C40" i="4" s="1"/>
  <c r="N135" i="1"/>
  <c r="N131" i="1"/>
  <c r="N128" i="1"/>
  <c r="N129" i="1"/>
  <c r="N132" i="1"/>
  <c r="N133" i="1"/>
  <c r="N136" i="1"/>
  <c r="N137" i="1"/>
  <c r="N140" i="1"/>
  <c r="N141" i="1"/>
  <c r="N142" i="1"/>
  <c r="N144" i="1"/>
  <c r="N145" i="1"/>
  <c r="M145" i="1"/>
  <c r="M144" i="1"/>
  <c r="M143" i="1"/>
  <c r="M142" i="1"/>
  <c r="M141" i="1"/>
  <c r="M140" i="1"/>
  <c r="M139" i="1"/>
  <c r="N138" i="1"/>
  <c r="M138" i="1"/>
  <c r="M137" i="1"/>
  <c r="M136" i="1"/>
  <c r="M135" i="1"/>
  <c r="N134" i="1"/>
  <c r="M134" i="1"/>
  <c r="M133" i="1"/>
  <c r="M132" i="1"/>
  <c r="M131" i="1"/>
  <c r="N130" i="1"/>
  <c r="M130" i="1"/>
  <c r="M129" i="1"/>
  <c r="M128" i="1"/>
  <c r="N127" i="1"/>
  <c r="M127" i="1"/>
  <c r="M126" i="1"/>
  <c r="G125" i="1"/>
  <c r="M125" i="1" l="1"/>
  <c r="N139" i="1"/>
  <c r="N143" i="1"/>
  <c r="N126" i="1"/>
  <c r="K125" i="1"/>
  <c r="N125" i="1" l="1"/>
  <c r="L125" i="1"/>
  <c r="H125" i="1"/>
  <c r="B88" i="4" s="1"/>
  <c r="B94" i="4" l="1"/>
  <c r="B3" i="4"/>
  <c r="B126" i="1" s="1"/>
  <c r="G168" i="1" l="1"/>
  <c r="B90" i="4"/>
  <c r="F159" i="1" s="1"/>
  <c r="B61" i="4"/>
  <c r="M95" i="1" s="1"/>
  <c r="B59" i="4"/>
  <c r="E95" i="1" s="1"/>
  <c r="B11" i="4"/>
  <c r="B18" i="4"/>
  <c r="B36" i="4" s="1"/>
  <c r="C36" i="4" s="1"/>
  <c r="B6" i="4"/>
  <c r="J11" i="1" s="1"/>
  <c r="B5" i="4"/>
  <c r="G11" i="1" s="1"/>
  <c r="D126" i="1" l="1"/>
  <c r="C126" i="1"/>
  <c r="B91" i="4"/>
  <c r="B104" i="4" s="1"/>
  <c r="B60" i="4"/>
  <c r="B69" i="4"/>
  <c r="B62" i="4"/>
  <c r="B71" i="4"/>
  <c r="B12" i="4"/>
  <c r="G25" i="1" s="1"/>
  <c r="B16" i="4"/>
  <c r="C16" i="4" s="1"/>
  <c r="J25" i="1"/>
  <c r="E37" i="1"/>
  <c r="B19" i="4"/>
  <c r="B127" i="1"/>
  <c r="B9" i="4"/>
  <c r="C127" i="1" l="1"/>
  <c r="D127" i="1"/>
  <c r="B70" i="4"/>
  <c r="E96" i="1"/>
  <c r="B72" i="4"/>
  <c r="M96" i="1"/>
  <c r="G170" i="1"/>
  <c r="E126" i="1"/>
  <c r="I126" i="1"/>
  <c r="C9" i="4"/>
  <c r="B46" i="4"/>
  <c r="E38" i="1"/>
  <c r="B37" i="4"/>
  <c r="C37" i="4" s="1"/>
  <c r="B128" i="1"/>
  <c r="L21" i="1"/>
  <c r="C128" i="1" l="1"/>
  <c r="D128" i="1"/>
  <c r="E127" i="1"/>
  <c r="I127" i="1"/>
  <c r="C46" i="4"/>
  <c r="B48" i="4"/>
  <c r="B51" i="4" s="1"/>
  <c r="B129" i="1"/>
  <c r="D129" i="1" l="1"/>
  <c r="C129" i="1"/>
  <c r="E128" i="1"/>
  <c r="I128" i="1"/>
  <c r="B55" i="4"/>
  <c r="B52" i="4"/>
  <c r="B49" i="4"/>
  <c r="B130" i="1"/>
  <c r="C130" i="1" l="1"/>
  <c r="D130" i="1"/>
  <c r="B81" i="4"/>
  <c r="B82" i="4" s="1"/>
  <c r="C55" i="4"/>
  <c r="B50" i="4"/>
  <c r="B76" i="4"/>
  <c r="C76" i="4" s="1"/>
  <c r="B53" i="4"/>
  <c r="C53" i="4" s="1"/>
  <c r="B57" i="4"/>
  <c r="B131" i="1"/>
  <c r="C131" i="1" l="1"/>
  <c r="D131" i="1"/>
  <c r="B78" i="4"/>
  <c r="B79" i="4" s="1"/>
  <c r="C79" i="4" s="1"/>
  <c r="C50" i="4"/>
  <c r="C82" i="4"/>
  <c r="B74" i="4"/>
  <c r="B54" i="4"/>
  <c r="B132" i="1"/>
  <c r="C132" i="1" l="1"/>
  <c r="D132" i="1"/>
  <c r="B83" i="4"/>
  <c r="C83" i="4" s="1"/>
  <c r="B85" i="4"/>
  <c r="C74" i="4"/>
  <c r="B80" i="4"/>
  <c r="C80" i="4" s="1"/>
  <c r="C54" i="4"/>
  <c r="B75" i="4"/>
  <c r="B133" i="1"/>
  <c r="C133" i="1" l="1"/>
  <c r="D133" i="1"/>
  <c r="I129" i="1"/>
  <c r="E129" i="1"/>
  <c r="C85" i="4"/>
  <c r="B93" i="4"/>
  <c r="B86" i="4"/>
  <c r="C75" i="4"/>
  <c r="B134" i="1"/>
  <c r="B56" i="4"/>
  <c r="B103" i="4" s="1"/>
  <c r="C49" i="4"/>
  <c r="C134" i="1" l="1"/>
  <c r="D134" i="1"/>
  <c r="E170" i="1"/>
  <c r="B105" i="4"/>
  <c r="B106" i="4"/>
  <c r="L170" i="1" s="1"/>
  <c r="E168" i="1"/>
  <c r="B95" i="4"/>
  <c r="B96" i="4"/>
  <c r="L168" i="1" s="1"/>
  <c r="I130" i="1"/>
  <c r="E130" i="1"/>
  <c r="C86" i="4"/>
  <c r="B98" i="4"/>
  <c r="C56" i="4"/>
  <c r="B135" i="1"/>
  <c r="C57" i="4"/>
  <c r="C135" i="1" l="1"/>
  <c r="D135" i="1"/>
  <c r="E169" i="1"/>
  <c r="B100" i="4"/>
  <c r="I169" i="1" s="1"/>
  <c r="B101" i="4"/>
  <c r="L169" i="1" s="1"/>
  <c r="E131" i="1"/>
  <c r="I131" i="1"/>
  <c r="I134" i="1"/>
  <c r="E134" i="1"/>
  <c r="C108" i="4"/>
  <c r="C95" i="4"/>
  <c r="C105" i="4"/>
  <c r="I168" i="1"/>
  <c r="I170" i="1"/>
  <c r="B136" i="1"/>
  <c r="C136" i="1" l="1"/>
  <c r="D136" i="1"/>
  <c r="E132" i="1"/>
  <c r="I132" i="1"/>
  <c r="E135" i="1"/>
  <c r="I135" i="1"/>
  <c r="A173" i="1"/>
  <c r="B137" i="1"/>
  <c r="D137" i="1" l="1"/>
  <c r="C137" i="1"/>
  <c r="I133" i="1"/>
  <c r="E133" i="1"/>
  <c r="E136" i="1"/>
  <c r="I136" i="1"/>
  <c r="B138" i="1"/>
  <c r="C138" i="1" l="1"/>
  <c r="D138" i="1"/>
  <c r="I137" i="1"/>
  <c r="E137" i="1"/>
  <c r="B139" i="1"/>
  <c r="C139" i="1" l="1"/>
  <c r="D139" i="1"/>
  <c r="I138" i="1"/>
  <c r="E138" i="1"/>
  <c r="B140" i="1"/>
  <c r="C140" i="1" l="1"/>
  <c r="D140" i="1"/>
  <c r="I139" i="1"/>
  <c r="E139" i="1"/>
  <c r="B141" i="1"/>
  <c r="C141" i="1" l="1"/>
  <c r="D141" i="1"/>
  <c r="E140" i="1"/>
  <c r="I140" i="1"/>
  <c r="B142" i="1"/>
  <c r="C142" i="1" l="1"/>
  <c r="D142" i="1"/>
  <c r="I141" i="1"/>
  <c r="E141" i="1"/>
  <c r="B143" i="1"/>
  <c r="C143" i="1" l="1"/>
  <c r="D143" i="1"/>
  <c r="I142" i="1"/>
  <c r="E142" i="1"/>
  <c r="B144" i="1"/>
  <c r="B145" i="1" l="1"/>
  <c r="C144" i="1"/>
  <c r="D144" i="1"/>
  <c r="E143" i="1"/>
  <c r="I143" i="1"/>
  <c r="D145" i="1" l="1"/>
  <c r="C145" i="1"/>
  <c r="E144" i="1"/>
  <c r="I144" i="1"/>
  <c r="I145" i="1" l="1"/>
  <c r="E145" i="1"/>
</calcChain>
</file>

<file path=xl/sharedStrings.xml><?xml version="1.0" encoding="utf-8"?>
<sst xmlns="http://schemas.openxmlformats.org/spreadsheetml/2006/main" count="5482" uniqueCount="2097">
  <si>
    <t>Assets</t>
  </si>
  <si>
    <t>Gaps</t>
  </si>
  <si>
    <t>Need Category</t>
  </si>
  <si>
    <t>SUPPORTIVE SERVICES FOR VETERAN FAMILIES (SSVF) EDITION</t>
  </si>
  <si>
    <t>AK-500: Anchorage CoC</t>
  </si>
  <si>
    <t>AK-501: Alaska Balance of State CoC</t>
  </si>
  <si>
    <t>AL-500: Birmingham/Jefferson, St. Clair, Shelby Counties CoC</t>
  </si>
  <si>
    <t>AL-501: Mobile City &amp; County/Baldwin County CoC</t>
  </si>
  <si>
    <t>AL-502: Florence/Northwest Alabama CoC</t>
  </si>
  <si>
    <t>AL-503: Huntsville/North Alabama CoC</t>
  </si>
  <si>
    <t>AL-504: Montgomery City &amp; County CoC</t>
  </si>
  <si>
    <t>AL-505: Gadsden/Northeast Alabama CoC</t>
  </si>
  <si>
    <t>AL-506: Tuscaloosa City &amp; County CoC</t>
  </si>
  <si>
    <t>AL-507: Alabama Balance of State CoC</t>
  </si>
  <si>
    <t>AR-500: Little Rock/Central Arkansas CoC</t>
  </si>
  <si>
    <t>AR-501: Fayetteville/Northwest Arkansas CoC</t>
  </si>
  <si>
    <t>AR-512: Boone, Baxter, Marion, Newton Counties CoC</t>
  </si>
  <si>
    <t>AZ-500: Arizona Balance of State CoC</t>
  </si>
  <si>
    <t>AZ-501: Tucson/Pima County CoC</t>
  </si>
  <si>
    <t>CA-500: San Jose/Santa Clara City &amp; County CoC</t>
  </si>
  <si>
    <t>CA-501: San Francisco CoC</t>
  </si>
  <si>
    <t>CA-503: Sacramento City &amp; County CoC</t>
  </si>
  <si>
    <t>CA-504: Santa Rosa/Petaluma/Sonoma County CoC</t>
  </si>
  <si>
    <t>CA-505: Richmond/Contra Costa County CoC</t>
  </si>
  <si>
    <t>CA-506: Salinas/Monterey, San Benito Counties CoC</t>
  </si>
  <si>
    <t>CA-507: Marin County CoC</t>
  </si>
  <si>
    <t>CA-508: Watsonville/Santa Cruz City &amp; County CoC</t>
  </si>
  <si>
    <t>CA-509: Mendocino County CoC</t>
  </si>
  <si>
    <t>CA-510: Turlock/Modesto/Stanislaus County CoC</t>
  </si>
  <si>
    <t>CA-511: Stockton/San Joaquin County CoC</t>
  </si>
  <si>
    <t>CA-512: Daly/San Mateo County CoC</t>
  </si>
  <si>
    <t>CA-513: Visalia, Kings, Tulare Counties CoC</t>
  </si>
  <si>
    <t>CA-515: Roseville/Rocklin/Placer, Nevada Counties CoC</t>
  </si>
  <si>
    <t>CA-517: Napa City &amp; County CoC</t>
  </si>
  <si>
    <t>CA-518: Vallejo/Solano County CoC</t>
  </si>
  <si>
    <t>CA-519: Chico/Paradise/Butte County CoC</t>
  </si>
  <si>
    <t>CA-520: Merced City &amp; County CoC</t>
  </si>
  <si>
    <t>CA-522: Humboldt County CoC</t>
  </si>
  <si>
    <t>CA-525: El Dorado County CoC</t>
  </si>
  <si>
    <t>CA-600: Los Angeles City &amp; County CoC</t>
  </si>
  <si>
    <t>CA-603: Santa Maria/Santa Barbara County CoC</t>
  </si>
  <si>
    <t>CA-604: Bakersfield/Kern County CoC</t>
  </si>
  <si>
    <t>CA-606: Long Beach CoC</t>
  </si>
  <si>
    <t>CA-607: Pasadena CoC</t>
  </si>
  <si>
    <t>CA-608: Riverside City &amp; County CoC</t>
  </si>
  <si>
    <t>CA-609: San Bernardino City &amp; County CoC</t>
  </si>
  <si>
    <t>CA-612: Glendale CoC</t>
  </si>
  <si>
    <t>CA-613: Imperial County CoC</t>
  </si>
  <si>
    <t>CA-614: San Luis Obispo County CoC</t>
  </si>
  <si>
    <t>CO-500: Colorado Balance of State CoC</t>
  </si>
  <si>
    <t>CO-504: Colorado Springs/El Paso County CoC</t>
  </si>
  <si>
    <t>CT-505: Connecticut Balance of State CoC</t>
  </si>
  <si>
    <t>DC-500: District of Columbia CoC</t>
  </si>
  <si>
    <t>DE-500: Delaware Statewide CoC</t>
  </si>
  <si>
    <t>FL-501: Tampa/Hillsborough County CoC</t>
  </si>
  <si>
    <t>FL-505: Fort Walton Beach/Okaloosa, Walton Counties CoC</t>
  </si>
  <si>
    <t>FL-506: Tallahassee/Leon County CoC</t>
  </si>
  <si>
    <t>FL-507: Orlando/Orange, Osceola, Seminole Counties CoC</t>
  </si>
  <si>
    <t>FL-508: Gainesville/Alachua, Putnam Counties CoC</t>
  </si>
  <si>
    <t>FL-509: Fort Pierce/St. Lucie, Indian River, Martin Counties CoC</t>
  </si>
  <si>
    <t>FL-510: Jacksonville-Duval, Clay Counties CoC</t>
  </si>
  <si>
    <t>FL-512: Saint Johns County CoC</t>
  </si>
  <si>
    <t>FL-514: Ocala/Marion County CoC</t>
  </si>
  <si>
    <t>FL-515: Panama City/Bay, Jackson Counties CoC</t>
  </si>
  <si>
    <t>FL-517: Hendry, Hardee, Highlands Counties CoC</t>
  </si>
  <si>
    <t>FL-518: Columbia, Hamilton, Lafayette, Suwannee Counties CoC</t>
  </si>
  <si>
    <t>FL-519: Pasco County CoC</t>
  </si>
  <si>
    <t>FL-520: Citrus, Hernando, Lake, Sumter Counties CoC</t>
  </si>
  <si>
    <t>FL-601: Ft Lauderdale/Broward County CoC</t>
  </si>
  <si>
    <t>FL-602: Punta Gorda/Charlotte County CoC</t>
  </si>
  <si>
    <t>FL-604: Monroe County CoC</t>
  </si>
  <si>
    <t>FL-605: West Palm Beach/Palm Beach County CoC</t>
  </si>
  <si>
    <t>FL-606: Naples/Collier County CoC</t>
  </si>
  <si>
    <t>GA-500: Atlanta CoC</t>
  </si>
  <si>
    <t>GA-501: Georgia Balance of State CoC</t>
  </si>
  <si>
    <t>GA-502: Fulton County CoC</t>
  </si>
  <si>
    <t>GA-505: Columbus-Muscogee/Russell County CoC</t>
  </si>
  <si>
    <t>GA-506: Marietta/Cobb County CoC</t>
  </si>
  <si>
    <t>GA-507: Savannah/Chatham County CoC</t>
  </si>
  <si>
    <t>GA-508: DeKalb County CoC</t>
  </si>
  <si>
    <t>GU-500: Guam CoC</t>
  </si>
  <si>
    <t>HI-500: Hawaii Balance of State CoC</t>
  </si>
  <si>
    <t>IA-500: Sioux City/Dakota, Woodbury Counties CoC</t>
  </si>
  <si>
    <t>IA-501: Iowa Balance of State CoC</t>
  </si>
  <si>
    <t>IA-502: Des Moines/Polk County CoC</t>
  </si>
  <si>
    <t>ID-500: Boise/Ada County CoC</t>
  </si>
  <si>
    <t>ID-501: Idaho Balance of State</t>
  </si>
  <si>
    <t>IL-500: McHenry County CoC</t>
  </si>
  <si>
    <t>IL-501: Rockford/Winnebago, Boone Counties CoC</t>
  </si>
  <si>
    <t>IL-504: Madison County CoC</t>
  </si>
  <si>
    <t>IL-509: Dekalb City &amp; County CoC</t>
  </si>
  <si>
    <t>IL-510: Chicago CoC</t>
  </si>
  <si>
    <t>IL-511: Cook County CoC</t>
  </si>
  <si>
    <t>IL-512: Bloomington/Central Illinois CoC</t>
  </si>
  <si>
    <t>IL-513: Springfield/Sangamon County CoC</t>
  </si>
  <si>
    <t>IL-514: DuPage County CoC</t>
  </si>
  <si>
    <t>IL-515: South Central Illinois CoC</t>
  </si>
  <si>
    <t>IL-516: Decatur/Macon County CoC</t>
  </si>
  <si>
    <t>IL-519: West Central Illinois CoC</t>
  </si>
  <si>
    <t>IL-520: Southern Illinois CoC</t>
  </si>
  <si>
    <t>IN-502: Indiana Balance of State CoC</t>
  </si>
  <si>
    <t>IN-503: Indianapolis CoC</t>
  </si>
  <si>
    <t>KS-502: Wichita/Sedgwick County CoC</t>
  </si>
  <si>
    <t>KS-503: Topeka/Shawnee County CoC</t>
  </si>
  <si>
    <t>KS-507: Kansas Balance of State CoC</t>
  </si>
  <si>
    <t>KY-500: Kentucky Balance of State CoC</t>
  </si>
  <si>
    <t>LA-503: New Orleans/Jefferson Parish CoC</t>
  </si>
  <si>
    <t>LA-504: Baton Rouge CoC</t>
  </si>
  <si>
    <t>LA-505: Monroe/Northeast Louisiana CoC</t>
  </si>
  <si>
    <t>LA-506: Slidell/Southeast Louisiana CoC</t>
  </si>
  <si>
    <t>LA-507: Alexandria/Central Louisiana CoC</t>
  </si>
  <si>
    <t>MA-500: Boston CoC</t>
  </si>
  <si>
    <t>MA-502: Lynn CoC</t>
  </si>
  <si>
    <t>MA-505: New Bedford CoC</t>
  </si>
  <si>
    <t>MA-506: Worcester City &amp; County CoC</t>
  </si>
  <si>
    <t>MA-508: Lowell CoC</t>
  </si>
  <si>
    <t>MA-509: Cambridge CoC</t>
  </si>
  <si>
    <t>MA-515: Fall River CoC</t>
  </si>
  <si>
    <t>MA-517: Somerville CoC</t>
  </si>
  <si>
    <t>MD-500: Cumberland/Allegany County CoC</t>
  </si>
  <si>
    <t>MD-502: Harford County CoC</t>
  </si>
  <si>
    <t>MD-503: Annapolis/Anne Arundel County CoC</t>
  </si>
  <si>
    <t>MD-504: Howard County CoC</t>
  </si>
  <si>
    <t>MD-505: Baltimore County CoC</t>
  </si>
  <si>
    <t>MD-506: Carroll County CoC</t>
  </si>
  <si>
    <t>MD-507: Cecil County CoC</t>
  </si>
  <si>
    <t>MD-508: Charles, Calvert, St.Mary's Counties CoC</t>
  </si>
  <si>
    <t>MD-509: Frederick City &amp; County CoC</t>
  </si>
  <si>
    <t>MD-510: Garrett County CoC</t>
  </si>
  <si>
    <t>MD-511: Mid-Shore Regional CoC</t>
  </si>
  <si>
    <t>MD-512: Hagerstown/Washington County CoC</t>
  </si>
  <si>
    <t>MD-601: Montgomery County CoC</t>
  </si>
  <si>
    <t>ME-500: Maine Balance of State CoC</t>
  </si>
  <si>
    <t>ME-502: Portland CoC</t>
  </si>
  <si>
    <t>MI-500: Michigan Balance of State CoC</t>
  </si>
  <si>
    <t>MI-501: Detroit CoC</t>
  </si>
  <si>
    <t>MI-505: Flint/Genesee County CoC</t>
  </si>
  <si>
    <t>MI-506: Grand Rapids/Wyoming/Kent County CoC</t>
  </si>
  <si>
    <t>MI-510: Saginaw City &amp; County CoC</t>
  </si>
  <si>
    <t>MI-511: Lenawee County CoC</t>
  </si>
  <si>
    <t>MI-512: Grand Traverse, Antrim, Leelanau Counties CoC</t>
  </si>
  <si>
    <t>MI-513: Marquette, Alger Counties CoC</t>
  </si>
  <si>
    <t>MI-514: Battle Creek/Calhoun County CoC</t>
  </si>
  <si>
    <t>MI-515: Monroe City &amp; County CoC</t>
  </si>
  <si>
    <t>MI-517: Jackson City &amp; County CoC</t>
  </si>
  <si>
    <t>MI-518: Livingston County CoC</t>
  </si>
  <si>
    <t>MI-519: Holland/Ottawa County CoC</t>
  </si>
  <si>
    <t>MI-523: Eaton County CoC</t>
  </si>
  <si>
    <t>MN-500: Minneapolis/Hennepin County CoC</t>
  </si>
  <si>
    <t>MN-501: Saint Paul/Ramsey County CoC</t>
  </si>
  <si>
    <t>MN-502: Rochester/Southeast Minnesota CoC</t>
  </si>
  <si>
    <t>MN-504: Northeast Minnesota CoC</t>
  </si>
  <si>
    <t>MN-505: St. Cloud/Central Minnesota CoC</t>
  </si>
  <si>
    <t>MN-506: Northwest Minnesota CoC</t>
  </si>
  <si>
    <t>MN-508: Moorhead/West Central Minnesota CoC</t>
  </si>
  <si>
    <t>MN-509: Duluth/St.Louis County CoC</t>
  </si>
  <si>
    <t>MN-511: Southwest Minnesota CoC</t>
  </si>
  <si>
    <t>MO-500: St. Louis County CoC</t>
  </si>
  <si>
    <t>MO-501: St.Louis City CoC</t>
  </si>
  <si>
    <t>MO-600: Springfield/Greene, Christian, Webster Counties CoC</t>
  </si>
  <si>
    <t>MO-602: Joplin/Jasper, Newton Counties CoC</t>
  </si>
  <si>
    <t>MO-603: St. Joseph/Andrew, Buchanan, DeKalb Counties CoC</t>
  </si>
  <si>
    <t>MO-606: Missouri Balance of State CoC</t>
  </si>
  <si>
    <t>MS-500: Jackson/Rankin, Madison Counties CoC</t>
  </si>
  <si>
    <t>MS-501: Mississippi Balance of State CoC</t>
  </si>
  <si>
    <t>MS-503: Gulf Port/Gulf Coast Regional CoC</t>
  </si>
  <si>
    <t>MT-500: Montana Statewide CoC</t>
  </si>
  <si>
    <t>NC-501: Asheville/Buncombe County CoC</t>
  </si>
  <si>
    <t>NC-502: Durham City &amp; County CoC</t>
  </si>
  <si>
    <t>NC-503: North Carolina Balance of State CoC</t>
  </si>
  <si>
    <t>NC-506: Wilmington/Brunswick, New Hanover, Pender Counties CoC</t>
  </si>
  <si>
    <t>NC-507: Raleigh/Wake County CoC</t>
  </si>
  <si>
    <t>NC-509: Gastonia/Cleveland, Gaston, Lincoln Counties CoC</t>
  </si>
  <si>
    <t>NC-511: Fayetteville/Cumberland County CoC</t>
  </si>
  <si>
    <t>NC-513: Chapel Hill/Orange County CoC</t>
  </si>
  <si>
    <t>NC-516: Northwest North Carolina CoC</t>
  </si>
  <si>
    <t>ND-500: North Dakota Statewide CoC</t>
  </si>
  <si>
    <t>NE-500: Nebraska Balance of State CoC</t>
  </si>
  <si>
    <t>NE-502: Lincoln CoC</t>
  </si>
  <si>
    <t>NH-500: New Hampshire Balance of State CoC</t>
  </si>
  <si>
    <t>NH-501: Manchester CoC</t>
  </si>
  <si>
    <t>NH-502: Nashua/Hillsborough County CoC</t>
  </si>
  <si>
    <t>NJ-500: Atlantic City &amp; County CoC</t>
  </si>
  <si>
    <t>NJ-501: Bergen County CoC</t>
  </si>
  <si>
    <t>NJ-502: Burlington County CoC</t>
  </si>
  <si>
    <t>NJ-504: Newark/Essex County CoC</t>
  </si>
  <si>
    <t>NJ-507: New Brunswick/Middlesex County CoC</t>
  </si>
  <si>
    <t>NJ-508: Monmouth County CoC</t>
  </si>
  <si>
    <t>NJ-509: Morris County CoC</t>
  </si>
  <si>
    <t>NJ-510: Lakewood Township/Ocean County CoC</t>
  </si>
  <si>
    <t>NJ-511: Paterson/Passaic County CoC</t>
  </si>
  <si>
    <t>NJ-512: Salem County CoC</t>
  </si>
  <si>
    <t>NJ-513: Somerset County CoC</t>
  </si>
  <si>
    <t>NJ-514: Trenton/Mercer County CoC</t>
  </si>
  <si>
    <t>NJ-515: Elizabeth/Union County CoC</t>
  </si>
  <si>
    <t>NM-500: Albuquerque CoC</t>
  </si>
  <si>
    <t>NM-501: New Mexico Balance of State CoC</t>
  </si>
  <si>
    <t>NV-500: Las Vegas/Clark County CoC</t>
  </si>
  <si>
    <t>NV-502: Nevada Balance of State CoC</t>
  </si>
  <si>
    <t>NY-503: Albany City &amp; County CoC</t>
  </si>
  <si>
    <t>NY-507: Schenectady City &amp; County CoC</t>
  </si>
  <si>
    <t>NY-510: Ithaca/Tompkins County CoC</t>
  </si>
  <si>
    <t>NY-512: Troy/Rensselaer County CoC</t>
  </si>
  <si>
    <t>NY-513: Wayne, Ontario, Seneca, Yates Counties CoC</t>
  </si>
  <si>
    <t>NY-516: Clinton County CoC</t>
  </si>
  <si>
    <t>NY-518: Utica/Rome/Oneida, Madison Counties CoC</t>
  </si>
  <si>
    <t>NY-520: Franklin County CoC</t>
  </si>
  <si>
    <t>NY-600: New York City CoC</t>
  </si>
  <si>
    <t>NY-601: Poughkeepsie/Dutchess County CoC</t>
  </si>
  <si>
    <t>NY-606: Rockland County CoC</t>
  </si>
  <si>
    <t>NY-607: Sullivan County CoC</t>
  </si>
  <si>
    <t>NY-608: Kingston/Ulster County CoC</t>
  </si>
  <si>
    <t>OH-500: Cincinnati/Hamilton County CoC</t>
  </si>
  <si>
    <t>OH-501: Toledo/Lucas County CoC</t>
  </si>
  <si>
    <t>OH-502: Cleveland/Cuyahoga County CoC</t>
  </si>
  <si>
    <t>OH-503: Columbus/Franklin County CoC</t>
  </si>
  <si>
    <t>OH-504: Youngstown/Mahoning County CoC</t>
  </si>
  <si>
    <t>OH-507: Ohio Balance of State CoC</t>
  </si>
  <si>
    <t>OK-500: North Central Oklahoma CoC</t>
  </si>
  <si>
    <t>OK-502: Oklahoma City CoC</t>
  </si>
  <si>
    <t>OK-503: Oklahoma Balance of State CoC</t>
  </si>
  <si>
    <t>OK-504: Norman/Cleveland County CoC</t>
  </si>
  <si>
    <t>OK-505: Northeast Oklahoma CoC</t>
  </si>
  <si>
    <t>OK-506: Southwest Oklahoma Regional CoC</t>
  </si>
  <si>
    <t>OK-507: Southeastern Oklahoma Regional CoC</t>
  </si>
  <si>
    <t>OR-503: Central Oregon CoC</t>
  </si>
  <si>
    <t>OR-505: Oregon Balance of State CoC</t>
  </si>
  <si>
    <t>OR-507: Clackamas County CoC</t>
  </si>
  <si>
    <t>PA-500: Philadelphia CoC</t>
  </si>
  <si>
    <t>PA-501: Harrisburg/Dauphin County CoC</t>
  </si>
  <si>
    <t>PA-505: Chester County CoC</t>
  </si>
  <si>
    <t>PA-506: Reading/Berks County CoC</t>
  </si>
  <si>
    <t>PA-508: Scranton/Lackawanna County CoC</t>
  </si>
  <si>
    <t>PA-510: Lancaster City &amp; County CoC</t>
  </si>
  <si>
    <t>PA-512: York City &amp; County CoC</t>
  </si>
  <si>
    <t>PA-603: Beaver County CoC</t>
  </si>
  <si>
    <t>PA-605: Erie City &amp; County CoC</t>
  </si>
  <si>
    <t>PR-502: Puerto Rico Balance of Commonwealth CoC</t>
  </si>
  <si>
    <t>RI-500: Rhode Island Statewide CoC</t>
  </si>
  <si>
    <t>SC-500: Charleston/Low Country CoC</t>
  </si>
  <si>
    <t>SC-502: Columbia/Midlands CoC</t>
  </si>
  <si>
    <t>SD-500: South Dakota Statewide CoC</t>
  </si>
  <si>
    <t>TN-500: Chattanooga/Southeast Tennessee CoC</t>
  </si>
  <si>
    <t>TN-501: Memphis/Shelby County CoC</t>
  </si>
  <si>
    <t>TN-502: Knoxville/Knox County CoC</t>
  </si>
  <si>
    <t>TN-503: Central Tennessee CoC</t>
  </si>
  <si>
    <t>TN-506: Upper Cumberland CoC</t>
  </si>
  <si>
    <t>TN-507: Jackson/West Tennessee CoC</t>
  </si>
  <si>
    <t>TN-509: Appalachian Regional CoC</t>
  </si>
  <si>
    <t>TN-510: Murfreesboro/Rutherford County CoC</t>
  </si>
  <si>
    <t>TN-512: Morristown/Blount, Sevier, Campbell, Cocke Counties CoC</t>
  </si>
  <si>
    <t>TX-500: San Antonio/Bexar County CoC</t>
  </si>
  <si>
    <t>TX-503: Austin/Travis County CoC</t>
  </si>
  <si>
    <t>TX-600: Dallas City &amp; County/Irving CoC</t>
  </si>
  <si>
    <t>TX-603: El Paso City &amp; County CoC</t>
  </si>
  <si>
    <t>TX-604: Waco/McLennan County CoC</t>
  </si>
  <si>
    <t>TX-611: Amarillo CoC</t>
  </si>
  <si>
    <t>TX-624: Wichita Falls/Wise, Palo Pinto, Wichita, Archer Counties CoC</t>
  </si>
  <si>
    <t>UT-500: Salt Lake City &amp; County CoC</t>
  </si>
  <si>
    <t>UT-503: Utah Balance of State CoC</t>
  </si>
  <si>
    <t>UT-504: Provo/Mountainland CoC</t>
  </si>
  <si>
    <t>VA-500: Richmond/Henrico, Chesterfield, Hanover Counties CoC</t>
  </si>
  <si>
    <t>VA-503: Virginia Beach CoC</t>
  </si>
  <si>
    <t>VA-504: Charlottesville CoC</t>
  </si>
  <si>
    <t>VA-507: Portsmouth CoC</t>
  </si>
  <si>
    <t>VA-508: Lynchburg CoC</t>
  </si>
  <si>
    <t>VA-514: Fredericksburg/Spotsylvania, Stafford Counties CoC</t>
  </si>
  <si>
    <t>VA-600: Arlington County CoC</t>
  </si>
  <si>
    <t>VA-601: Fairfax County CoC</t>
  </si>
  <si>
    <t>VA-602: Loudoun County CoC</t>
  </si>
  <si>
    <t>VA-603: Alexandria CoC</t>
  </si>
  <si>
    <t>VA-604: Prince William County CoC</t>
  </si>
  <si>
    <t>VI-500: Virgin Islands CoC</t>
  </si>
  <si>
    <t>VT-500: Vermont Balance of State CoC</t>
  </si>
  <si>
    <t>VT-501: Burlington/Chittenden County CoC</t>
  </si>
  <si>
    <t>WA-500: Seattle/King County CoC</t>
  </si>
  <si>
    <t>WA-501: Washington Balance of State CoC</t>
  </si>
  <si>
    <t>WA-502: Spokane City &amp; County CoC</t>
  </si>
  <si>
    <t>WA-504: Everett/Snohomish County CoC</t>
  </si>
  <si>
    <t>WA-507: Yakima City &amp; County CoC</t>
  </si>
  <si>
    <t>WA-508: Vancouver/Clark County CoC</t>
  </si>
  <si>
    <t>WI-500: Wisconsin Balance of State CoC</t>
  </si>
  <si>
    <t>WI-501: Milwaukee City &amp; County CoC</t>
  </si>
  <si>
    <t>WI-502: Racine City &amp; County CoC</t>
  </si>
  <si>
    <t>WI-503: Madison/Dane County CoC</t>
  </si>
  <si>
    <t>WV-501: Huntington/Cabell, Wayne Counties CoC</t>
  </si>
  <si>
    <t>WV-503: Charleston/Kanawha, Putnam, Boone, Clay Counties CoC</t>
  </si>
  <si>
    <t>WV-508: West Virginia Balance of State CoC</t>
  </si>
  <si>
    <t>WY-500: Wyoming Statewide CoC</t>
  </si>
  <si>
    <t>CoCs</t>
  </si>
  <si>
    <r>
      <t xml:space="preserve">Select CoC 
</t>
    </r>
    <r>
      <rPr>
        <sz val="10"/>
        <color theme="9"/>
        <rFont val="Webdings"/>
        <family val="1"/>
        <charset val="2"/>
      </rPr>
      <t>7</t>
    </r>
  </si>
  <si>
    <t>This tool was developed by the VHA Homeless Programs National Office in partnership with the VA Center for Applied Systems Engineering (VA-CASE)</t>
  </si>
  <si>
    <t>Point of Contact Name</t>
  </si>
  <si>
    <t>Point of Contact Email</t>
  </si>
  <si>
    <t>When multiple grantees serve a CoC, a lead grantee should be designated to make the submission for that CoC. Please identify the lead grantee and a Point of Contact (POC).</t>
  </si>
  <si>
    <t>Lead Grantee for CoC</t>
  </si>
  <si>
    <t>Submit</t>
  </si>
  <si>
    <t>CoC</t>
  </si>
  <si>
    <t>Point  in Time Count, Jan 2015</t>
  </si>
  <si>
    <t>AK-500</t>
  </si>
  <si>
    <t>Proportion of Chronically Homeless</t>
  </si>
  <si>
    <t>Chronically Homeless</t>
  </si>
  <si>
    <t>Eligible for VA Healthcare</t>
  </si>
  <si>
    <t>Not eligible for VA Healthcare</t>
  </si>
  <si>
    <t>Episodic and Short-term Homeless</t>
  </si>
  <si>
    <r>
      <t>Episodic and Short-term Homeless in need of Rapid Rehousing</t>
    </r>
    <r>
      <rPr>
        <sz val="12"/>
        <color theme="1"/>
        <rFont val="Calibri"/>
        <family val="2"/>
        <scheme val="minor"/>
      </rPr>
      <t xml:space="preserve"> to achieve PH</t>
    </r>
  </si>
  <si>
    <r>
      <t>Episodic and Short-term Homeless in need of other services</t>
    </r>
    <r>
      <rPr>
        <sz val="12"/>
        <color theme="1"/>
        <rFont val="Calibri"/>
        <family val="2"/>
        <scheme val="minor"/>
      </rPr>
      <t xml:space="preserve"> to achieve PH</t>
    </r>
  </si>
  <si>
    <t>Total in Need</t>
  </si>
  <si>
    <t>Episodic and Short-term Homeless that self resolve to PH</t>
  </si>
  <si>
    <t>AK-501</t>
  </si>
  <si>
    <t>AL-500</t>
  </si>
  <si>
    <t>AL-501</t>
  </si>
  <si>
    <t>AL-502</t>
  </si>
  <si>
    <t>AL-503</t>
  </si>
  <si>
    <t>AL-504</t>
  </si>
  <si>
    <t>AL-505</t>
  </si>
  <si>
    <t>AL-506</t>
  </si>
  <si>
    <t>AL-507</t>
  </si>
  <si>
    <t>AR-500</t>
  </si>
  <si>
    <t>AR-501</t>
  </si>
  <si>
    <t>AR-503</t>
  </si>
  <si>
    <t>AR-505</t>
  </si>
  <si>
    <t>AR-512</t>
  </si>
  <si>
    <t>AZ-500</t>
  </si>
  <si>
    <t>AZ-501</t>
  </si>
  <si>
    <t>AZ-502</t>
  </si>
  <si>
    <t>CA-500</t>
  </si>
  <si>
    <t>CA-501</t>
  </si>
  <si>
    <t>CA-502</t>
  </si>
  <si>
    <t>CA-503</t>
  </si>
  <si>
    <t>CA-504</t>
  </si>
  <si>
    <t>CA-505</t>
  </si>
  <si>
    <t>CA-506</t>
  </si>
  <si>
    <t>CA-507</t>
  </si>
  <si>
    <t>CA-508</t>
  </si>
  <si>
    <t>CA-509</t>
  </si>
  <si>
    <t>CA-510</t>
  </si>
  <si>
    <t>CA-511</t>
  </si>
  <si>
    <t>CA-512</t>
  </si>
  <si>
    <t>CA-513</t>
  </si>
  <si>
    <t>CA-514</t>
  </si>
  <si>
    <t>CA-515</t>
  </si>
  <si>
    <t>CA-516</t>
  </si>
  <si>
    <t>CA-517</t>
  </si>
  <si>
    <t>CA-518</t>
  </si>
  <si>
    <t>CA-519</t>
  </si>
  <si>
    <t>CA-520</t>
  </si>
  <si>
    <t>CA-521</t>
  </si>
  <si>
    <t>CA-522</t>
  </si>
  <si>
    <t>CA-523</t>
  </si>
  <si>
    <t>CA-524</t>
  </si>
  <si>
    <t>CA-525</t>
  </si>
  <si>
    <t>CA-526</t>
  </si>
  <si>
    <t>CA-600</t>
  </si>
  <si>
    <t>CA-601</t>
  </si>
  <si>
    <t>CA-602</t>
  </si>
  <si>
    <t>CA-603</t>
  </si>
  <si>
    <t>CA-604</t>
  </si>
  <si>
    <t>CA-606</t>
  </si>
  <si>
    <t>CA-607</t>
  </si>
  <si>
    <t>CA-608</t>
  </si>
  <si>
    <t>CA-609</t>
  </si>
  <si>
    <t>CA-611</t>
  </si>
  <si>
    <t>CA-612</t>
  </si>
  <si>
    <t>CA-613</t>
  </si>
  <si>
    <t>CA-614</t>
  </si>
  <si>
    <t>CO-500</t>
  </si>
  <si>
    <t>CO-503</t>
  </si>
  <si>
    <t>CO-504</t>
  </si>
  <si>
    <t>CT-503</t>
  </si>
  <si>
    <t>CT-505</t>
  </si>
  <si>
    <t>DC-500</t>
  </si>
  <si>
    <t>DE-500</t>
  </si>
  <si>
    <t>FL-500</t>
  </si>
  <si>
    <t>FL-501</t>
  </si>
  <si>
    <t>FL-502</t>
  </si>
  <si>
    <t>FL-503</t>
  </si>
  <si>
    <t>FL-504</t>
  </si>
  <si>
    <t>FL-505</t>
  </si>
  <si>
    <t>FL-506</t>
  </si>
  <si>
    <t>FL-507</t>
  </si>
  <si>
    <t>FL-508</t>
  </si>
  <si>
    <t>FL-509</t>
  </si>
  <si>
    <t>FL-510</t>
  </si>
  <si>
    <t>FL-511</t>
  </si>
  <si>
    <t>FL-512</t>
  </si>
  <si>
    <t>FL-513</t>
  </si>
  <si>
    <t>FL-514</t>
  </si>
  <si>
    <t>FL-515</t>
  </si>
  <si>
    <t>FL-517</t>
  </si>
  <si>
    <t>FL-518</t>
  </si>
  <si>
    <t>FL-519</t>
  </si>
  <si>
    <t>FL-520</t>
  </si>
  <si>
    <t>FL-600</t>
  </si>
  <si>
    <t>FL-601</t>
  </si>
  <si>
    <t>FL-602</t>
  </si>
  <si>
    <t>FL-603</t>
  </si>
  <si>
    <t>FL-604</t>
  </si>
  <si>
    <t>FL-605</t>
  </si>
  <si>
    <t>FL-606</t>
  </si>
  <si>
    <t>GA-500</t>
  </si>
  <si>
    <t>GA-501</t>
  </si>
  <si>
    <t>GA-502</t>
  </si>
  <si>
    <t>GA-503</t>
  </si>
  <si>
    <t>GA-504</t>
  </si>
  <si>
    <t>GA-505</t>
  </si>
  <si>
    <t>GA-506</t>
  </si>
  <si>
    <t>GA-507</t>
  </si>
  <si>
    <t>GA-508</t>
  </si>
  <si>
    <t>GU-500</t>
  </si>
  <si>
    <t>HI-500</t>
  </si>
  <si>
    <t>HI-501</t>
  </si>
  <si>
    <t>IA-500</t>
  </si>
  <si>
    <t>IA-501</t>
  </si>
  <si>
    <t>IA-502</t>
  </si>
  <si>
    <t>ID-500</t>
  </si>
  <si>
    <t>ID-501</t>
  </si>
  <si>
    <t>IL-500</t>
  </si>
  <si>
    <t>IL-501</t>
  </si>
  <si>
    <t>IL-502</t>
  </si>
  <si>
    <t>IL-503</t>
  </si>
  <si>
    <t>IL-504</t>
  </si>
  <si>
    <t>IL-506</t>
  </si>
  <si>
    <t>IL-507</t>
  </si>
  <si>
    <t>IL-508</t>
  </si>
  <si>
    <t>IL-509</t>
  </si>
  <si>
    <t>IL-510</t>
  </si>
  <si>
    <t>IL-511</t>
  </si>
  <si>
    <t>IL-512</t>
  </si>
  <si>
    <t>IL-513</t>
  </si>
  <si>
    <t>IL-514</t>
  </si>
  <si>
    <t>IL-515</t>
  </si>
  <si>
    <t>IL-516</t>
  </si>
  <si>
    <t>IL-517</t>
  </si>
  <si>
    <t>IL-518</t>
  </si>
  <si>
    <t>IL-519</t>
  </si>
  <si>
    <t>IL-520</t>
  </si>
  <si>
    <t>IN-500</t>
  </si>
  <si>
    <t>IN-502</t>
  </si>
  <si>
    <t>IN-503</t>
  </si>
  <si>
    <t>KS-501</t>
  </si>
  <si>
    <t>KS-502</t>
  </si>
  <si>
    <t>KS-503</t>
  </si>
  <si>
    <t>KS-505</t>
  </si>
  <si>
    <t>KS-507</t>
  </si>
  <si>
    <t>KY-500</t>
  </si>
  <si>
    <t>KY-501</t>
  </si>
  <si>
    <t>KY-502</t>
  </si>
  <si>
    <t>LA-500</t>
  </si>
  <si>
    <t>LA-502</t>
  </si>
  <si>
    <t>LA-503</t>
  </si>
  <si>
    <t>LA-504</t>
  </si>
  <si>
    <t>LA-505</t>
  </si>
  <si>
    <t>LA-506</t>
  </si>
  <si>
    <t>LA-507</t>
  </si>
  <si>
    <t>LA-508</t>
  </si>
  <si>
    <t>MA-500</t>
  </si>
  <si>
    <t>MA-502</t>
  </si>
  <si>
    <t>MA-503</t>
  </si>
  <si>
    <t>MA-504</t>
  </si>
  <si>
    <t>MA-505</t>
  </si>
  <si>
    <t>MA-506</t>
  </si>
  <si>
    <t>MA-507</t>
  </si>
  <si>
    <t>MA-508</t>
  </si>
  <si>
    <t>MA-509</t>
  </si>
  <si>
    <t>MA-510</t>
  </si>
  <si>
    <t>MA-511</t>
  </si>
  <si>
    <t>MA-515</t>
  </si>
  <si>
    <t>MA-516</t>
  </si>
  <si>
    <t>MA-517</t>
  </si>
  <si>
    <t>MA-518</t>
  </si>
  <si>
    <t>MA-519</t>
  </si>
  <si>
    <t>MD-500</t>
  </si>
  <si>
    <t>MD-501</t>
  </si>
  <si>
    <t>MD-502</t>
  </si>
  <si>
    <t>MD-503</t>
  </si>
  <si>
    <t>MD-504</t>
  </si>
  <si>
    <t>MD-505</t>
  </si>
  <si>
    <t>MD-506</t>
  </si>
  <si>
    <t>MD-507</t>
  </si>
  <si>
    <t>MD-508</t>
  </si>
  <si>
    <t>MD-509</t>
  </si>
  <si>
    <t>MD-510</t>
  </si>
  <si>
    <t>MD-511</t>
  </si>
  <si>
    <t>MD-512</t>
  </si>
  <si>
    <t>MD-513</t>
  </si>
  <si>
    <t>MD-600</t>
  </si>
  <si>
    <t>MD-601</t>
  </si>
  <si>
    <t>ME-500</t>
  </si>
  <si>
    <t>ME-502</t>
  </si>
  <si>
    <t>MI-500</t>
  </si>
  <si>
    <t>MI-501</t>
  </si>
  <si>
    <t>MI-502</t>
  </si>
  <si>
    <t>MI-503</t>
  </si>
  <si>
    <t>MI-504</t>
  </si>
  <si>
    <t>MI-505</t>
  </si>
  <si>
    <t>MI-506</t>
  </si>
  <si>
    <t>MI-507</t>
  </si>
  <si>
    <t>MI-508</t>
  </si>
  <si>
    <t>MI-509</t>
  </si>
  <si>
    <t>MI-510</t>
  </si>
  <si>
    <t>MI-511</t>
  </si>
  <si>
    <t>MI-512</t>
  </si>
  <si>
    <t>MI-513</t>
  </si>
  <si>
    <t>MI-514</t>
  </si>
  <si>
    <t>MI-515</t>
  </si>
  <si>
    <t>MI-516</t>
  </si>
  <si>
    <t>MI-517</t>
  </si>
  <si>
    <t>MI-518</t>
  </si>
  <si>
    <t>MI-519</t>
  </si>
  <si>
    <t>MI-523</t>
  </si>
  <si>
    <t>MN-500</t>
  </si>
  <si>
    <t>MN-501</t>
  </si>
  <si>
    <t>MN-502</t>
  </si>
  <si>
    <t>MN-503</t>
  </si>
  <si>
    <t>MN-504</t>
  </si>
  <si>
    <t>MN-505</t>
  </si>
  <si>
    <t>MN-506</t>
  </si>
  <si>
    <t>MN-508</t>
  </si>
  <si>
    <t>MN-509</t>
  </si>
  <si>
    <t>MN-511</t>
  </si>
  <si>
    <t>MO-500</t>
  </si>
  <si>
    <t>MO-501</t>
  </si>
  <si>
    <t>MO-503</t>
  </si>
  <si>
    <t>MO-600</t>
  </si>
  <si>
    <t>MO-602</t>
  </si>
  <si>
    <t>MO-603</t>
  </si>
  <si>
    <t>MO-604</t>
  </si>
  <si>
    <t>MO-606</t>
  </si>
  <si>
    <t>MS-500</t>
  </si>
  <si>
    <t>MS-501</t>
  </si>
  <si>
    <t>MS-503</t>
  </si>
  <si>
    <t>MT-500</t>
  </si>
  <si>
    <t>NC-500</t>
  </si>
  <si>
    <t>NC-501</t>
  </si>
  <si>
    <t>NC-502</t>
  </si>
  <si>
    <t>NC-503</t>
  </si>
  <si>
    <t>NC-504</t>
  </si>
  <si>
    <t>NC-505</t>
  </si>
  <si>
    <t>NC-506</t>
  </si>
  <si>
    <t>NC-507</t>
  </si>
  <si>
    <t>NC-509</t>
  </si>
  <si>
    <t>NC-511</t>
  </si>
  <si>
    <t>NC-513</t>
  </si>
  <si>
    <t>NC-516</t>
  </si>
  <si>
    <t>ND-500</t>
  </si>
  <si>
    <t>NE-500</t>
  </si>
  <si>
    <t>NE-501</t>
  </si>
  <si>
    <t>NE-502</t>
  </si>
  <si>
    <t>NH-500</t>
  </si>
  <si>
    <t>NH-501</t>
  </si>
  <si>
    <t>NH-502</t>
  </si>
  <si>
    <t>NJ-500</t>
  </si>
  <si>
    <t>NJ-501</t>
  </si>
  <si>
    <t>NJ-502</t>
  </si>
  <si>
    <t>NJ-503</t>
  </si>
  <si>
    <t>NJ-504</t>
  </si>
  <si>
    <t>NJ-506</t>
  </si>
  <si>
    <t>NJ-507</t>
  </si>
  <si>
    <t>NJ-508</t>
  </si>
  <si>
    <t>NJ-509</t>
  </si>
  <si>
    <t>NJ-510</t>
  </si>
  <si>
    <t>NJ-511</t>
  </si>
  <si>
    <t>NJ-512</t>
  </si>
  <si>
    <t>NJ-513</t>
  </si>
  <si>
    <t>NJ-514</t>
  </si>
  <si>
    <t>NJ-515</t>
  </si>
  <si>
    <t>NJ-516</t>
  </si>
  <si>
    <t>NM-500</t>
  </si>
  <si>
    <t>NM-501</t>
  </si>
  <si>
    <t>NV-500</t>
  </si>
  <si>
    <t>NV-501</t>
  </si>
  <si>
    <t>NV-502</t>
  </si>
  <si>
    <t>NY-500</t>
  </si>
  <si>
    <t>NY-501</t>
  </si>
  <si>
    <t>NY-502</t>
  </si>
  <si>
    <t>NY-503</t>
  </si>
  <si>
    <t>NY-504</t>
  </si>
  <si>
    <t>NY-505</t>
  </si>
  <si>
    <t>NY-507</t>
  </si>
  <si>
    <t>NY-508</t>
  </si>
  <si>
    <t>NY-510</t>
  </si>
  <si>
    <t>NY-511</t>
  </si>
  <si>
    <t>NY-512</t>
  </si>
  <si>
    <t>NY-513</t>
  </si>
  <si>
    <t>NY-514</t>
  </si>
  <si>
    <t>NY-516</t>
  </si>
  <si>
    <t>NY-518</t>
  </si>
  <si>
    <t>NY-519</t>
  </si>
  <si>
    <t>NY-520</t>
  </si>
  <si>
    <t>NY-522</t>
  </si>
  <si>
    <t>NY-523</t>
  </si>
  <si>
    <t>NY-600</t>
  </si>
  <si>
    <t>NY-601</t>
  </si>
  <si>
    <t>NY-602</t>
  </si>
  <si>
    <t>NY-603</t>
  </si>
  <si>
    <t>NY-604</t>
  </si>
  <si>
    <t>NY-606</t>
  </si>
  <si>
    <t>NY-607</t>
  </si>
  <si>
    <t>NY-608</t>
  </si>
  <si>
    <t>OH-500</t>
  </si>
  <si>
    <t>OH-501</t>
  </si>
  <si>
    <t>OH-502</t>
  </si>
  <si>
    <t>OH-503</t>
  </si>
  <si>
    <t>OH-504</t>
  </si>
  <si>
    <t>OH-505</t>
  </si>
  <si>
    <t>OH-506</t>
  </si>
  <si>
    <t>OH-507</t>
  </si>
  <si>
    <t>OH-508</t>
  </si>
  <si>
    <t>OK-500</t>
  </si>
  <si>
    <t>OK-501</t>
  </si>
  <si>
    <t>OK-502</t>
  </si>
  <si>
    <t>OK-503</t>
  </si>
  <si>
    <t>OK-504</t>
  </si>
  <si>
    <t>OK-505</t>
  </si>
  <si>
    <t>OK-506</t>
  </si>
  <si>
    <t>OK-507</t>
  </si>
  <si>
    <t>OR-500</t>
  </si>
  <si>
    <t>OR-501</t>
  </si>
  <si>
    <t>OR-502</t>
  </si>
  <si>
    <t>OR-503</t>
  </si>
  <si>
    <t>OR-505</t>
  </si>
  <si>
    <t>OR-506</t>
  </si>
  <si>
    <t>OR-507</t>
  </si>
  <si>
    <t>PA-500</t>
  </si>
  <si>
    <t>PA-501</t>
  </si>
  <si>
    <t>PA-502</t>
  </si>
  <si>
    <t>PA-503</t>
  </si>
  <si>
    <t>PA-504</t>
  </si>
  <si>
    <t>PA-505</t>
  </si>
  <si>
    <t>PA-506</t>
  </si>
  <si>
    <t>PA-508</t>
  </si>
  <si>
    <t>PA-509</t>
  </si>
  <si>
    <t>PA-510</t>
  </si>
  <si>
    <t>PA-511</t>
  </si>
  <si>
    <t>PA-512</t>
  </si>
  <si>
    <t>PA-600</t>
  </si>
  <si>
    <t>PA-601</t>
  </si>
  <si>
    <t>PA-603</t>
  </si>
  <si>
    <t>PA-605</t>
  </si>
  <si>
    <t>PR-502</t>
  </si>
  <si>
    <t>PR-503</t>
  </si>
  <si>
    <t>RI-500</t>
  </si>
  <si>
    <t>SC-500</t>
  </si>
  <si>
    <t>SC-501</t>
  </si>
  <si>
    <t>SC-502</t>
  </si>
  <si>
    <t>SC-503</t>
  </si>
  <si>
    <t>SD-500</t>
  </si>
  <si>
    <t>TN-500</t>
  </si>
  <si>
    <t>TN-501</t>
  </si>
  <si>
    <t>TN-502</t>
  </si>
  <si>
    <t>TN-503</t>
  </si>
  <si>
    <t>TN-504</t>
  </si>
  <si>
    <t>TN-506</t>
  </si>
  <si>
    <t>TN-507</t>
  </si>
  <si>
    <t>TN-509</t>
  </si>
  <si>
    <t>TN-510</t>
  </si>
  <si>
    <t>TN-512</t>
  </si>
  <si>
    <t>TX-500</t>
  </si>
  <si>
    <t>TX-503</t>
  </si>
  <si>
    <t>TX-600</t>
  </si>
  <si>
    <t>TX-601</t>
  </si>
  <si>
    <t>TX-603</t>
  </si>
  <si>
    <t>TX-604</t>
  </si>
  <si>
    <t>TX-607</t>
  </si>
  <si>
    <t>TX-611</t>
  </si>
  <si>
    <t>TX-624</t>
  </si>
  <si>
    <t>TX-700</t>
  </si>
  <si>
    <t>TX-701</t>
  </si>
  <si>
    <t>UT-500</t>
  </si>
  <si>
    <t>UT-503</t>
  </si>
  <si>
    <t>UT-504</t>
  </si>
  <si>
    <t>VA-500</t>
  </si>
  <si>
    <t>VA-501</t>
  </si>
  <si>
    <t>VA-502</t>
  </si>
  <si>
    <t>VA-503</t>
  </si>
  <si>
    <t>VA-504</t>
  </si>
  <si>
    <t>VA-505</t>
  </si>
  <si>
    <t>VA-507</t>
  </si>
  <si>
    <t>VA-508</t>
  </si>
  <si>
    <t>VA-513</t>
  </si>
  <si>
    <t>VA-514</t>
  </si>
  <si>
    <t>VA-521</t>
  </si>
  <si>
    <t>VA-600</t>
  </si>
  <si>
    <t>VA-601</t>
  </si>
  <si>
    <t>VA-602</t>
  </si>
  <si>
    <t>VA-603</t>
  </si>
  <si>
    <t>VA-604</t>
  </si>
  <si>
    <t>VI-500</t>
  </si>
  <si>
    <t>VT-500</t>
  </si>
  <si>
    <t>VT-501</t>
  </si>
  <si>
    <t>WA-500</t>
  </si>
  <si>
    <t>WA-501</t>
  </si>
  <si>
    <t>WA-502</t>
  </si>
  <si>
    <t>WA-503</t>
  </si>
  <si>
    <t>WA-504</t>
  </si>
  <si>
    <t>WA-507</t>
  </si>
  <si>
    <t>WA-508</t>
  </si>
  <si>
    <t>WI-500</t>
  </si>
  <si>
    <t>WI-501</t>
  </si>
  <si>
    <t>WI-502</t>
  </si>
  <si>
    <t>WI-503</t>
  </si>
  <si>
    <t>WV-500</t>
  </si>
  <si>
    <t>WV-501</t>
  </si>
  <si>
    <t>WV-503</t>
  </si>
  <si>
    <t>WV-508</t>
  </si>
  <si>
    <t>WY-500</t>
  </si>
  <si>
    <t>Programs meeting Need</t>
  </si>
  <si>
    <t>As of April 1 2015,  HUD is still collecting and finalizing 2015 PIT Counts. For the purpose of the FY15 Q3 Gap Analysis, you can use the total number of homeless (sheltered and unsheltered) Veterans that your CoC submitted to HUD. If you have this value, please enter it below. Please only enter 2015 PIT counts submitted to HUD by the CoC. If you do not have this value, you should use the default value shown below.</t>
  </si>
  <si>
    <t>The default value assumes that the PIT count has decreased nationally by 20%. This is a national standard planning scenario assumption based on multi-year trends in PIT counts and VA permanent housing placements. The percentage decrease is not specific to each CoC.</t>
  </si>
  <si>
    <r>
      <t xml:space="preserve">Gap in meeting Need 
</t>
    </r>
    <r>
      <rPr>
        <b/>
        <sz val="10"/>
        <color theme="0"/>
        <rFont val="Calibri"/>
        <family val="2"/>
        <scheme val="minor"/>
      </rPr>
      <t>(Need - PH Placements Possible)</t>
    </r>
  </si>
  <si>
    <r>
      <t xml:space="preserve">Potential Excess
PH Placements
</t>
    </r>
    <r>
      <rPr>
        <sz val="10"/>
        <color theme="0"/>
        <rFont val="Calibri"/>
        <family val="2"/>
        <scheme val="minor"/>
      </rPr>
      <t>(PH Placements Possible - Need)</t>
    </r>
  </si>
  <si>
    <t>Before submitting the tool, please ensure that all gaps are closed to the maximum extent possible.</t>
  </si>
  <si>
    <t>Programmatic support for this tool is available from the SSVF Program Office.
Technical Help is available from the VA Center for Applied Systems Engineering (VA-CASE)</t>
  </si>
  <si>
    <t>CLOSE  GAPS</t>
  </si>
  <si>
    <t>In some cases, SSVF RRH assists a Veteran in conjunction with other VA programs (HUD-VASH and Residential Treatment Programs) that may also assist the Veteran in achieving PH.  Such placements are described below as shared PH placements. We will also estimate how many of these PH placements be shared with other VA programs.</t>
  </si>
  <si>
    <t>DO NOT PASTE DIRECTLY INTO THE WHITE INPUT CELLS BELOW. PLEASE TYPE OR USE EXCEL'S "PASTE AS VALUES" TOOL.</t>
  </si>
  <si>
    <r>
      <t xml:space="preserve">Need
</t>
    </r>
    <r>
      <rPr>
        <sz val="12"/>
        <color theme="0"/>
        <rFont val="Calibri"/>
        <family val="2"/>
        <scheme val="minor"/>
      </rPr>
      <t>(Veterans needing successful assistance from Need graphic)</t>
    </r>
  </si>
  <si>
    <r>
      <t xml:space="preserve">PH Placements Possible with Assets
</t>
    </r>
    <r>
      <rPr>
        <sz val="10"/>
        <color theme="0"/>
        <rFont val="Calibri"/>
        <family val="2"/>
        <scheme val="minor"/>
      </rPr>
      <t>(from Assets table)</t>
    </r>
  </si>
  <si>
    <r>
      <rPr>
        <sz val="18"/>
        <color theme="1"/>
        <rFont val="Webdings"/>
        <family val="1"/>
        <charset val="2"/>
      </rPr>
      <t>i</t>
    </r>
    <r>
      <rPr>
        <sz val="18"/>
        <color theme="1"/>
        <rFont val="Calibri"/>
        <family val="2"/>
        <scheme val="minor"/>
      </rPr>
      <t xml:space="preserve">About </t>
    </r>
  </si>
  <si>
    <t xml:space="preserve">2016 PIT  </t>
  </si>
  <si>
    <t>ENTER 2016 PIT COUNT</t>
  </si>
  <si>
    <r>
      <t>Total Homeless Veterans (Sheltered and Unsheltered) in the CoC geographic area 
based on actual</t>
    </r>
    <r>
      <rPr>
        <b/>
        <sz val="12"/>
        <color theme="1"/>
        <rFont val="Calibri"/>
        <family val="2"/>
        <scheme val="minor"/>
      </rPr>
      <t xml:space="preserve"> 2016 PIT count </t>
    </r>
    <r>
      <rPr>
        <sz val="12"/>
        <color theme="1"/>
        <rFont val="Calibri"/>
        <family val="2"/>
        <scheme val="minor"/>
      </rPr>
      <t>or</t>
    </r>
    <r>
      <rPr>
        <b/>
        <sz val="12"/>
        <color theme="1"/>
        <rFont val="Calibri"/>
        <family val="2"/>
        <scheme val="minor"/>
      </rPr>
      <t xml:space="preserve"> Local By Name List (BNL)</t>
    </r>
  </si>
  <si>
    <t>January 2015</t>
  </si>
  <si>
    <t>January 2016</t>
  </si>
  <si>
    <t>September 2016</t>
  </si>
  <si>
    <t>PIT Counts</t>
  </si>
  <si>
    <t xml:space="preserve">Need based on the Planning Scenario  </t>
  </si>
  <si>
    <t>Planning Scenario</t>
  </si>
  <si>
    <t>Proportion of Chronic</t>
  </si>
  <si>
    <t>Proportion of Non-Chronic</t>
  </si>
  <si>
    <t>What are the needs of non-chronic homeless Veterans?</t>
  </si>
  <si>
    <t>What proportion of homeless Veterans are chronically homeless?</t>
  </si>
  <si>
    <t>Standard Planning Scenario</t>
  </si>
  <si>
    <t>Your
Scenario</t>
  </si>
  <si>
    <t>Do not need RRH</t>
  </si>
  <si>
    <t>Grant Number</t>
  </si>
  <si>
    <t>Veteran Homelessness Gap Analysis: FY2017</t>
  </si>
  <si>
    <t>Organization Name</t>
  </si>
  <si>
    <t>Award ID</t>
  </si>
  <si>
    <t>CoC Name</t>
  </si>
  <si>
    <t>CoC Code</t>
  </si>
  <si>
    <t>Grant Type</t>
  </si>
  <si>
    <t>Catholic Social Services</t>
  </si>
  <si>
    <t>12-AK-001</t>
  </si>
  <si>
    <t>Anchorage CoC</t>
  </si>
  <si>
    <t>Renewal</t>
  </si>
  <si>
    <t>Alaska Balance of State CoC</t>
  </si>
  <si>
    <t>Housing First, Inc.</t>
  </si>
  <si>
    <t>12-AL-002</t>
  </si>
  <si>
    <t>Mobile City &amp; County/Baldwin County CoC</t>
  </si>
  <si>
    <t>Alabama Balance of State CoC</t>
  </si>
  <si>
    <t>United Methodist Outreach Ministries</t>
  </si>
  <si>
    <t>12-AZ-003</t>
  </si>
  <si>
    <t>Phoenix/Mesa/Maricopa County Regional CoC</t>
  </si>
  <si>
    <t>Primavera Foundation</t>
  </si>
  <si>
    <t>12-AZ-004</t>
  </si>
  <si>
    <t>Tucson/Pima County CoC</t>
  </si>
  <si>
    <t>Volunteers of America of Los Angeles, Inc.</t>
  </si>
  <si>
    <t>12-CA-006</t>
  </si>
  <si>
    <t>Los Angeles City &amp; County CoC</t>
  </si>
  <si>
    <t>Long Beach CoC</t>
  </si>
  <si>
    <t>Pasadena CoC</t>
  </si>
  <si>
    <t>Glendale CoC</t>
  </si>
  <si>
    <t>New Directions, Inc.</t>
  </si>
  <si>
    <t>12-CA-007</t>
  </si>
  <si>
    <t>Homefirst Services Of Santa Clara County</t>
  </si>
  <si>
    <t>12-CA-010</t>
  </si>
  <si>
    <t>San Jose/Santa Clara City &amp; County CoC</t>
  </si>
  <si>
    <t>WestCare California, Inc.</t>
  </si>
  <si>
    <t>12-CA-011</t>
  </si>
  <si>
    <t>Turlock/Modesto/Stanislaus County CoC</t>
  </si>
  <si>
    <t>Stockton/San Joaquin County CoC</t>
  </si>
  <si>
    <t>Visalia, Kings, Tulare Counties CoC</t>
  </si>
  <si>
    <t>Fresno/Madera County CoC</t>
  </si>
  <si>
    <t>Merced City &amp; County CoC</t>
  </si>
  <si>
    <t>Goodwill Industries of Santa Clara County</t>
  </si>
  <si>
    <t>12-CA-013</t>
  </si>
  <si>
    <t>PATH (People Assisting the Homeless)</t>
  </si>
  <si>
    <t>12-CA-014</t>
  </si>
  <si>
    <t>San Luis Obispo County CoC</t>
  </si>
  <si>
    <t>InnVision Shelter Network (formerly Shelter Network of San Mateo)</t>
  </si>
  <si>
    <t>12-CA-015</t>
  </si>
  <si>
    <t>Daly/San Mateo County CoC</t>
  </si>
  <si>
    <t>Shelter, Inc. of Contra Costa County</t>
  </si>
  <si>
    <t>12-CA-016</t>
  </si>
  <si>
    <t>Richmond/Contra Costa County CoC</t>
  </si>
  <si>
    <t>The Salvation Army, a California Corporation</t>
  </si>
  <si>
    <t>12-CA-017</t>
  </si>
  <si>
    <t>Santa Maria/Santa Barbara County CoC</t>
  </si>
  <si>
    <t>Oxnard/San Buenaventura/Ventura County CoC</t>
  </si>
  <si>
    <t>Volunteers of America of Greater Sacramento and Northern Nevada, Inc.</t>
  </si>
  <si>
    <t>12-CA-018</t>
  </si>
  <si>
    <t>Sacramento City &amp; County CoC</t>
  </si>
  <si>
    <t>Roseville/Rocklin/Placer, Nevada Counties CoC</t>
  </si>
  <si>
    <t>Davis/Woodland/Yolo County CoC</t>
  </si>
  <si>
    <t>Community Catalysts of California</t>
  </si>
  <si>
    <t>12-CA-019</t>
  </si>
  <si>
    <t>San Diego City and County CoC</t>
  </si>
  <si>
    <t>Riverside City &amp; County CoC</t>
  </si>
  <si>
    <t>Community Renewal Team, Inc.</t>
  </si>
  <si>
    <t>12-CT-021</t>
  </si>
  <si>
    <t>Connecticut Balance of State CoC</t>
  </si>
  <si>
    <t>Homeless Services Network of Central Florida, Inc.</t>
  </si>
  <si>
    <t>12-FL-023</t>
  </si>
  <si>
    <t>Orlando/Orange, Osceola, Seminole Counties CoC</t>
  </si>
  <si>
    <t>Citrus, Hernando, Lake, Sumter Counties CoC</t>
  </si>
  <si>
    <t>Advocate Program, Inc.</t>
  </si>
  <si>
    <t>12-FL-024</t>
  </si>
  <si>
    <t>Miami/Dade County CoC</t>
  </si>
  <si>
    <t>Monroe County CoC</t>
  </si>
  <si>
    <t>Carrfour Supportive Housing, Inc.</t>
  </si>
  <si>
    <t>12-FL-025</t>
  </si>
  <si>
    <t>Ft Lauderdale/Broward County CoC</t>
  </si>
  <si>
    <t>Jewish Family &amp; Children's Service of Sarasota-Manatee, Inc.</t>
  </si>
  <si>
    <t>12-FL-028</t>
  </si>
  <si>
    <t>Sarasota/Bradenton/Manatee, Sarasota Counties CoC</t>
  </si>
  <si>
    <t>Punta Gorda/Charlotte County CoC</t>
  </si>
  <si>
    <t>Ft Myers/Cape Coral/Lee County CoC</t>
  </si>
  <si>
    <t>Naples/Collier County CoC</t>
  </si>
  <si>
    <t>Central Savannah River Area Economic Opportunity Authority, Inc. (CSRA EOA)</t>
  </si>
  <si>
    <t>12-GA-029</t>
  </si>
  <si>
    <t>Georgia Balance of State CoC</t>
  </si>
  <si>
    <t>Augusta CoC</t>
  </si>
  <si>
    <t>El-Ada, Inc.</t>
  </si>
  <si>
    <t>12-ID-032</t>
  </si>
  <si>
    <t>Boise/Ada County CoC</t>
  </si>
  <si>
    <t>Thresholds</t>
  </si>
  <si>
    <t>12-IL-033</t>
  </si>
  <si>
    <t>Chicago CoC</t>
  </si>
  <si>
    <t>Cook County CoC</t>
  </si>
  <si>
    <t>Volunteers of America of Illinois</t>
  </si>
  <si>
    <t>12-IL-034</t>
  </si>
  <si>
    <t>Joliet/Bolingbrook/Will County CoC</t>
  </si>
  <si>
    <t>Indiana Balance of State CoC</t>
  </si>
  <si>
    <t>United Way of Central Indiana, Inc.</t>
  </si>
  <si>
    <t>12-IN-035</t>
  </si>
  <si>
    <t>Indianapolis CoC</t>
  </si>
  <si>
    <t>Volunteers of America of Greater New Orleans</t>
  </si>
  <si>
    <t>12-LA-038</t>
  </si>
  <si>
    <t>Lafayette/Acadiana CoC</t>
  </si>
  <si>
    <t>Shreveport/Bossier/Northwest CoC</t>
  </si>
  <si>
    <t>New Orleans/Jefferson Parish CoC</t>
  </si>
  <si>
    <t>Baton Rouge CoC</t>
  </si>
  <si>
    <t>Monroe/Northeast Louisiana CoC</t>
  </si>
  <si>
    <t>Slidell/Southeast Louisiana CoC</t>
  </si>
  <si>
    <t>Alexandria/Central Louisiana CoC</t>
  </si>
  <si>
    <t>Houma-Terrebonne/Thibodaux CoC</t>
  </si>
  <si>
    <t>Louisiana Balance of State</t>
  </si>
  <si>
    <t>LA-509</t>
  </si>
  <si>
    <t>Wellspring Alliance for Families, Inc.</t>
  </si>
  <si>
    <t>12-LA-039</t>
  </si>
  <si>
    <t>Volunteers of America of Massachusetts, Inc.</t>
  </si>
  <si>
    <t>12-MA-040</t>
  </si>
  <si>
    <t>Boston CoC</t>
  </si>
  <si>
    <t>Cambridge CoC</t>
  </si>
  <si>
    <t>Quincy/Brockton/Weymouth/Plymouth City and County CoC</t>
  </si>
  <si>
    <t>Massachusetts Balance of State</t>
  </si>
  <si>
    <t>Somerville CoC</t>
  </si>
  <si>
    <t>Brookline/Newton CoC</t>
  </si>
  <si>
    <t>Alliance, Inc.</t>
  </si>
  <si>
    <t>12-MD-042</t>
  </si>
  <si>
    <t>Baltimore City CoC</t>
  </si>
  <si>
    <t>Harford County CoC</t>
  </si>
  <si>
    <t>Annapolis/Anne Arundel County CoC</t>
  </si>
  <si>
    <t>Howard County CoC</t>
  </si>
  <si>
    <t>Baltimore County CoC</t>
  </si>
  <si>
    <t>Carroll County CoC</t>
  </si>
  <si>
    <t>Cecil County CoC</t>
  </si>
  <si>
    <t>Frederick City &amp; County CoC</t>
  </si>
  <si>
    <t>Mid-Shore Regional CoC</t>
  </si>
  <si>
    <t>Hagerstown/Washington County CoC</t>
  </si>
  <si>
    <t>Wicomico/Somerset/Worcester County CoC</t>
  </si>
  <si>
    <t>Cumberland/Allegany County CoC</t>
  </si>
  <si>
    <t>Garrett County CoC</t>
  </si>
  <si>
    <t>Preble Street</t>
  </si>
  <si>
    <t>12-ME-043</t>
  </si>
  <si>
    <t>Maine Balance of State CoC</t>
  </si>
  <si>
    <t>Portland CoC</t>
  </si>
  <si>
    <t>Wayne Metropolitan Community Action Agency</t>
  </si>
  <si>
    <t>12-MI-044</t>
  </si>
  <si>
    <t>Dearborn/Dearborn Heights/Westland/Wayne County CoC</t>
  </si>
  <si>
    <t>Ann Arbor/Washtenaw County CoC</t>
  </si>
  <si>
    <t>Monroe City &amp; County CoC</t>
  </si>
  <si>
    <t>Southwest Counseling Solutions</t>
  </si>
  <si>
    <t>12-MI-045</t>
  </si>
  <si>
    <t>Detroit CoC</t>
  </si>
  <si>
    <t>St. Clair Shores/Warren/Macomb County CoC</t>
  </si>
  <si>
    <t>Pontiac/Royal Oak/Oakland County CoC</t>
  </si>
  <si>
    <t>Minnesota Assistance Council for Veterans</t>
  </si>
  <si>
    <t>12-MN-046</t>
  </si>
  <si>
    <t>Minneapolis/Hennepin County CoC</t>
  </si>
  <si>
    <t>Saint Paul/Ramsey County CoC</t>
  </si>
  <si>
    <t>Rochester/Southeast Minnesota CoC</t>
  </si>
  <si>
    <t>Dakota, Anoka, Washington, Scott, Carver Counties</t>
  </si>
  <si>
    <t>Northeast Minnesota CoC</t>
  </si>
  <si>
    <t>St. Cloud/Central Minnesota CoC</t>
  </si>
  <si>
    <t>Northwest Minnesota CoC</t>
  </si>
  <si>
    <t>Moorhead/West Central Minnesota CoC</t>
  </si>
  <si>
    <t>Duluth/St.Louis County CoC</t>
  </si>
  <si>
    <t>Southwest Minnesota CoC</t>
  </si>
  <si>
    <t>United Way of Forsyth County, Inc.</t>
  </si>
  <si>
    <t>12-NC-049</t>
  </si>
  <si>
    <t>Winston Salem/Forsyth County CoC</t>
  </si>
  <si>
    <t>North Carolina Balance of State CoC</t>
  </si>
  <si>
    <t>Greensboro/High Point CoC</t>
  </si>
  <si>
    <t>Passage Home, Inc.</t>
  </si>
  <si>
    <t>12-NC-050</t>
  </si>
  <si>
    <t>Raleigh/Wake County CoC</t>
  </si>
  <si>
    <t>North Dakota Coalition of Homeless People, Inc.</t>
  </si>
  <si>
    <t>12-ND-051</t>
  </si>
  <si>
    <t>North Dakota Statewide CoC</t>
  </si>
  <si>
    <t>Catholic Charities Dioceses of Camden, Inc.</t>
  </si>
  <si>
    <t>12-NJ-053</t>
  </si>
  <si>
    <t>Atlantic City &amp; County CoC</t>
  </si>
  <si>
    <t>Camden City/Camden, Cumberland, Gloucester, Cape May Counties CoC</t>
  </si>
  <si>
    <t>Salem County CoC</t>
  </si>
  <si>
    <t>Goodwill Industries of New Mexico</t>
  </si>
  <si>
    <t>12-NM-055</t>
  </si>
  <si>
    <t>Albuquerque CoC</t>
  </si>
  <si>
    <t>New Mexico Balance of State CoC</t>
  </si>
  <si>
    <t>HELP Social Service Corporation</t>
  </si>
  <si>
    <t>12-NY-060</t>
  </si>
  <si>
    <t>New York City CoC</t>
  </si>
  <si>
    <t>Samaritan Village, Inc.</t>
  </si>
  <si>
    <t>12-NY-061</t>
  </si>
  <si>
    <t>Westchester Community Opportunity Program, Inc. (WestCOP)</t>
  </si>
  <si>
    <t>12-NY-063</t>
  </si>
  <si>
    <t>Poughkeepsie/Dutchess County CoC</t>
  </si>
  <si>
    <t>Newburgh/Middletown/Orange County CoC</t>
  </si>
  <si>
    <t>Yonkers/Mount Vernon/New Rochelle/Westchester CoC</t>
  </si>
  <si>
    <t>Rockland County CoC</t>
  </si>
  <si>
    <t>Sullivan County CoC</t>
  </si>
  <si>
    <t>Kingston/Ulster County CoC</t>
  </si>
  <si>
    <t>FrontLine</t>
  </si>
  <si>
    <t>12-OH-064</t>
  </si>
  <si>
    <t>Cleveland/Cuyahoga County CoC</t>
  </si>
  <si>
    <t>Community Service Council of Greater Tulsa, Inc.</t>
  </si>
  <si>
    <t>12-OK-065</t>
  </si>
  <si>
    <t>North Central Oklahoma CoC</t>
  </si>
  <si>
    <t>Tulsa City &amp; County/Broken Arrow CoC</t>
  </si>
  <si>
    <t>Northeast Oklahoma CoC</t>
  </si>
  <si>
    <t>Southeastern Oklahoma Regional CoC</t>
  </si>
  <si>
    <t>St. Vincent de Paul Society of Lane County, Inc.</t>
  </si>
  <si>
    <t>12-OR-066</t>
  </si>
  <si>
    <t>Eugene/Springfield/Lane County CoC</t>
  </si>
  <si>
    <t>Oregon Balance of State CoC</t>
  </si>
  <si>
    <t>Project H.O.M.E.</t>
  </si>
  <si>
    <t>12-PA-067</t>
  </si>
  <si>
    <t>Philadelphia CoC</t>
  </si>
  <si>
    <t xml:space="preserve">One-Eighty Place </t>
  </si>
  <si>
    <t>12-SC-069</t>
  </si>
  <si>
    <t>Charleston/Low Country CoC</t>
  </si>
  <si>
    <t>Columbia/Midlands CoC</t>
  </si>
  <si>
    <t>Families in Crisis, Inc.</t>
  </si>
  <si>
    <t>12-TX-071</t>
  </si>
  <si>
    <t>Texas Balance of State (BoS) CoC</t>
  </si>
  <si>
    <t>Caritas of Austin</t>
  </si>
  <si>
    <t>12-TX-072</t>
  </si>
  <si>
    <t>Austin/Travis County CoC</t>
  </si>
  <si>
    <t>Catholic Charities Diocese of Fort Worth, Inc.</t>
  </si>
  <si>
    <t>12-TX-075</t>
  </si>
  <si>
    <t>Fort Worth/Arlington/Tarrant County CoC</t>
  </si>
  <si>
    <t>Wichita Falls/Wise, Palo Pinto, Wichita, Archer Counties CoC</t>
  </si>
  <si>
    <t>Career and Recovery Resources, Inc.</t>
  </si>
  <si>
    <t>12-TX-076</t>
  </si>
  <si>
    <t>City of Houston/Harris County</t>
  </si>
  <si>
    <t>Virginia Supportive Housing</t>
  </si>
  <si>
    <t>12-VA-077</t>
  </si>
  <si>
    <t>Richmond/Henrico, Chesterfield, Hanover Counties CoC</t>
  </si>
  <si>
    <t>Charlottesville CoC</t>
  </si>
  <si>
    <t>Virginia Balance of State (BoS) CoC</t>
  </si>
  <si>
    <t>Community Psychiatric Clinic</t>
  </si>
  <si>
    <t>12-WA-078</t>
  </si>
  <si>
    <t>Seattle/King County CoC</t>
  </si>
  <si>
    <t>Opportunity Council</t>
  </si>
  <si>
    <t>12-WA-079</t>
  </si>
  <si>
    <t>Washington Balance of State CoC</t>
  </si>
  <si>
    <t>Center for Veterans Issues, Ltd.</t>
  </si>
  <si>
    <t>12-WI-080</t>
  </si>
  <si>
    <t>Wisconsin Balance of State CoC</t>
  </si>
  <si>
    <t>Milwaukee City &amp; County CoC</t>
  </si>
  <si>
    <t>Racine City &amp; County CoC</t>
  </si>
  <si>
    <t>Roark-Sullivan Lifeway Center, Inc.</t>
  </si>
  <si>
    <t>12-WV-081</t>
  </si>
  <si>
    <t>Huntington/Cabell, Wayne Counties CoC</t>
  </si>
  <si>
    <t>Charleston/Kanawha, Putnam, Boone, Clay Counties CoC</t>
  </si>
  <si>
    <t>Rocky Mountain Human Services (dba Denver Options, Inc.)</t>
  </si>
  <si>
    <t>12-ZZ-020</t>
  </si>
  <si>
    <t>Colorado Balance of State CoC</t>
  </si>
  <si>
    <t>Metropolitan Denver Homeless Initiative</t>
  </si>
  <si>
    <t>Colorado Springs/El Paso County CoC</t>
  </si>
  <si>
    <t>Wyoming Statewide CoC</t>
  </si>
  <si>
    <t>Northwest Florida Comprehensive Services for Children, Inc.</t>
  </si>
  <si>
    <t>12-ZZ-026</t>
  </si>
  <si>
    <t>Fort Walton Beach/Okaloosa, Walton Counties CoC</t>
  </si>
  <si>
    <t>Pensacola/Escambia/Santa Rosa County CoC</t>
  </si>
  <si>
    <t>Panama City/Bay, Jackson Counties CoC</t>
  </si>
  <si>
    <t>Humility of Mary Shelter, Inc.</t>
  </si>
  <si>
    <t>12-ZZ-031</t>
  </si>
  <si>
    <t>Iowa Balance of State CoC</t>
  </si>
  <si>
    <t>Rock Island/Moline/Northwestern Illinois CoC</t>
  </si>
  <si>
    <t>Veterans, Inc.</t>
  </si>
  <si>
    <t>12-ZZ-041</t>
  </si>
  <si>
    <t>Bridgeport/Norwalk /Stamford/Fairfield County CoC</t>
  </si>
  <si>
    <t>Springfield CoC</t>
  </si>
  <si>
    <t>New Bedford CoC</t>
  </si>
  <si>
    <t>Worcester City &amp; County CoC</t>
  </si>
  <si>
    <t>Pittsfield/Berkshire County CoC</t>
  </si>
  <si>
    <t>Lowell CoC</t>
  </si>
  <si>
    <t>New Hampshire Balance of State CoC</t>
  </si>
  <si>
    <t>Manchester CoC</t>
  </si>
  <si>
    <t>Nashua/Hillsborough County CoC</t>
  </si>
  <si>
    <t>Rhode Island Statewide CoC</t>
  </si>
  <si>
    <t>Vermont Balance of State CoC</t>
  </si>
  <si>
    <t>Burlington/Chittenden County CoC</t>
  </si>
  <si>
    <t>Cape Cod/Islands CoC</t>
  </si>
  <si>
    <t>Centerstone of Tennessee, Inc.</t>
  </si>
  <si>
    <t>12-ZZ-070</t>
  </si>
  <si>
    <t>Kentucky Balance of State CoC</t>
  </si>
  <si>
    <t>Central Tennessee CoC</t>
  </si>
  <si>
    <t>Nashville/Davidson County CoC</t>
  </si>
  <si>
    <t>Jackson/West Tennessee CoC</t>
  </si>
  <si>
    <t>Murfreesboro/Rutherford County CoC</t>
  </si>
  <si>
    <t>St. Francis House, Inc.</t>
  </si>
  <si>
    <t>13-AR-086</t>
  </si>
  <si>
    <t>Little Rock/Central Arkansas CoC</t>
  </si>
  <si>
    <t>Arkansas Balance of State CoC</t>
  </si>
  <si>
    <t>Delta Hills CoC</t>
  </si>
  <si>
    <t>AR-504</t>
  </si>
  <si>
    <t>Southeast Arkansas</t>
  </si>
  <si>
    <t>American National Red Cross Southern Arizona Chapter</t>
  </si>
  <si>
    <t>13-AZ-087</t>
  </si>
  <si>
    <t>Arizona Balance of State CoC</t>
  </si>
  <si>
    <t>California Veterans Assistance Foundation, Inc.</t>
  </si>
  <si>
    <t>13-CA-090</t>
  </si>
  <si>
    <t>Bakersfield/Kern County CoC</t>
  </si>
  <si>
    <t>The Workplace, Inc.</t>
  </si>
  <si>
    <t>13-CT-093</t>
  </si>
  <si>
    <t>Connections Community Support Programs, Inc.</t>
  </si>
  <si>
    <t>13-DE-095</t>
  </si>
  <si>
    <t>Delaware Statewide CoC</t>
  </si>
  <si>
    <t>Faith, Hope, Love, Charity, Inc.</t>
  </si>
  <si>
    <t>13-FL-096</t>
  </si>
  <si>
    <t>West Palm Beach/Palm Beach County CoC</t>
  </si>
  <si>
    <t>The Salvation Army, a Georgia Corporation</t>
  </si>
  <si>
    <t>13-FL-098</t>
  </si>
  <si>
    <t>Daytona Beach/Daytona/Volusia, Flagler Counties CoC</t>
  </si>
  <si>
    <t>Action Ministries, Inc.</t>
  </si>
  <si>
    <t>13-GA-101</t>
  </si>
  <si>
    <t>Atlanta Continuum of Care</t>
  </si>
  <si>
    <t>Fulton County Continuum of Care</t>
  </si>
  <si>
    <t>Athens/Clarke County CoC</t>
  </si>
  <si>
    <t>Marietta/Cobb County CoC</t>
  </si>
  <si>
    <t>DeKalb County Continuum of Care</t>
  </si>
  <si>
    <t>Decatur Cooperative Ministry, Inc.</t>
  </si>
  <si>
    <t>13-GA-102</t>
  </si>
  <si>
    <t>Primary Health Care, Inc.</t>
  </si>
  <si>
    <t>13-IA-103</t>
  </si>
  <si>
    <t>Des Moines/Polk County CoC</t>
  </si>
  <si>
    <t>The Salvation Army, an Illinois Corporation</t>
  </si>
  <si>
    <t>13-IL-104</t>
  </si>
  <si>
    <t>Champaign/Urbana/Rantoul/Champaign County CoC</t>
  </si>
  <si>
    <t>Peoria/Perkin/Fulton, Peoria, Tazewell, Woodford CoC</t>
  </si>
  <si>
    <t>Bloomington/Central Illinois CoC</t>
  </si>
  <si>
    <t>Springfield/Sangamon County CoC</t>
  </si>
  <si>
    <t>South Central Illinois CoC</t>
  </si>
  <si>
    <t>Decatur/Macon County CoC</t>
  </si>
  <si>
    <t>West Central Illinois CoC</t>
  </si>
  <si>
    <t>Heartland Human Care Services, Inc.</t>
  </si>
  <si>
    <t>13-IL-105</t>
  </si>
  <si>
    <t>Community Action of Northeast Indiana</t>
  </si>
  <si>
    <t>13-IN-106</t>
  </si>
  <si>
    <t>South Bend/Mishawaka/St. Joseph County CoC</t>
  </si>
  <si>
    <t>Three Oaks Homeless Shelter, Inc.</t>
  </si>
  <si>
    <t>13-MD-107</t>
  </si>
  <si>
    <t>Charles, Calvert, St.Mary's Counties CoC</t>
  </si>
  <si>
    <t>Northwest Michigan Community Action Agency, Inc.</t>
  </si>
  <si>
    <t>13-MI-108</t>
  </si>
  <si>
    <t>Michigan Balance of State CoC</t>
  </si>
  <si>
    <t>Grand Traverse, Antrim, Leelanau Counties CoC</t>
  </si>
  <si>
    <t>Welcome Home, Inc.</t>
  </si>
  <si>
    <t>13-MO-047</t>
  </si>
  <si>
    <t>Missouri Balance of State CoC</t>
  </si>
  <si>
    <t>Catholic Charities of Kansas City - St Joseph, Inc.</t>
  </si>
  <si>
    <t>13-MO-110</t>
  </si>
  <si>
    <t>St. Joseph/Andrew, Buchanan, DeKalb Counties CoC</t>
  </si>
  <si>
    <t>Kansas City/Independence/Lee's Summit/Jackson County CoC</t>
  </si>
  <si>
    <t>Region XII Commission on Mental Health &amp; Retardation (Pine Belt Mental Health)</t>
  </si>
  <si>
    <t>13-MS-111</t>
  </si>
  <si>
    <t>Jackson/Rankin, Madison Counties CoC</t>
  </si>
  <si>
    <t>Mississippi Balance of State CoC</t>
  </si>
  <si>
    <t>Gulf Port/Gulf Coast Regional CoC</t>
  </si>
  <si>
    <t>Asheville Buncombe Community Christian Ministry</t>
  </si>
  <si>
    <t>13-NC-114</t>
  </si>
  <si>
    <t>Asheville/Buncombe County CoC</t>
  </si>
  <si>
    <t>Charlotte/Mecklenberg CoC</t>
  </si>
  <si>
    <t>Gastonia/Cleveland, Gaston, Lincoln Counties CoC</t>
  </si>
  <si>
    <t>Northwest North Carolina CoC</t>
  </si>
  <si>
    <t>Harbor Homes, Inc.</t>
  </si>
  <si>
    <t>13-NH-115</t>
  </si>
  <si>
    <t>United States Veterans Initiative</t>
  </si>
  <si>
    <t>13-NV-056</t>
  </si>
  <si>
    <t>Las Vegas/Clark County CoC</t>
  </si>
  <si>
    <t>Vietnam Veterans of California, Inc. (Sacramento Veterans Resource)</t>
  </si>
  <si>
    <t>13-NV-117</t>
  </si>
  <si>
    <t>Reno/Sparks/Washoe County CoC</t>
  </si>
  <si>
    <t>Nevada Balance of State CoC</t>
  </si>
  <si>
    <t>13-NV-118</t>
  </si>
  <si>
    <t>Catholic Charities of the Roman Catholic Diocese of Syracuse NY</t>
  </si>
  <si>
    <t>13-NY-119</t>
  </si>
  <si>
    <t>Syracuse/Onondaga, Oswego Counties CoC</t>
  </si>
  <si>
    <t>Soldier On of Delaware, Inc.</t>
  </si>
  <si>
    <t>13-NY-121</t>
  </si>
  <si>
    <t>Elmira/Steuben, Allegany, Livingston, Chemung, Schuyler Counties CoC</t>
  </si>
  <si>
    <t>Ithaca/Tompkins County CoC</t>
  </si>
  <si>
    <t>Binghamton, Union/Broome, Otsego, Chenango, Delaware, Cortland, Tioga Counties CoC</t>
  </si>
  <si>
    <t>Utica/Rome/Oneida, Madison Counties CoC</t>
  </si>
  <si>
    <t>Jefferson/Lewis/St. Lawrence Counties CoC</t>
  </si>
  <si>
    <t>Hudson River Housing, Inc.</t>
  </si>
  <si>
    <t>13-NY-122</t>
  </si>
  <si>
    <t>Ohio Valley Goodwill Industries Rehabilitation Center, Inc.</t>
  </si>
  <si>
    <t>13-OH-123</t>
  </si>
  <si>
    <t>Cincinnati/Hamilton County CoC</t>
  </si>
  <si>
    <t>Ohio Balance of State CoC</t>
  </si>
  <si>
    <t>Maumee Valley Guidance Center</t>
  </si>
  <si>
    <t>13-OH-124</t>
  </si>
  <si>
    <t>Community Action Team, Inc.</t>
  </si>
  <si>
    <t>13-OR-125</t>
  </si>
  <si>
    <t>Hillsboro/Beaverton/Washington County CoC</t>
  </si>
  <si>
    <t>Central Oregon Veteran's Outreach</t>
  </si>
  <si>
    <t>13-OR-126</t>
  </si>
  <si>
    <t>Central Oregon CoC</t>
  </si>
  <si>
    <t>Access</t>
  </si>
  <si>
    <t>13-OR-128</t>
  </si>
  <si>
    <t>Medford/Ashland/Jackson County CoC</t>
  </si>
  <si>
    <t>Veterans Leadership Program of Western Pennsylvania, Inc.</t>
  </si>
  <si>
    <t>13-PA-129</t>
  </si>
  <si>
    <t>Eastern Pennsylvania CoC</t>
  </si>
  <si>
    <t>Pittsburgh/McKeesport/Penn Hills/Allegheny County CoC</t>
  </si>
  <si>
    <t>Western Pennsylvania CoC</t>
  </si>
  <si>
    <t>Beaver County CoC</t>
  </si>
  <si>
    <t>Opportunity House</t>
  </si>
  <si>
    <t>13-PA-130</t>
  </si>
  <si>
    <t>Reading/Berks County CoC</t>
  </si>
  <si>
    <t>Lancaster City &amp; County CoC</t>
  </si>
  <si>
    <t>Lehigh Valley Center for Independent Living, Inc.</t>
  </si>
  <si>
    <t>13-PA-131</t>
  </si>
  <si>
    <t>Casa del Peregrino Aguadilla, Inc.</t>
  </si>
  <si>
    <t>13-PR-132</t>
  </si>
  <si>
    <t>Puerto Rico Balance of Commonwealth CoC</t>
  </si>
  <si>
    <t>Cornerstone Rescue Mission</t>
  </si>
  <si>
    <t>13-SD-136</t>
  </si>
  <si>
    <t>South Dakota Statewide CoC</t>
  </si>
  <si>
    <t>West Tennessee Legal Services, Inc.</t>
  </si>
  <si>
    <t>13-TN-139</t>
  </si>
  <si>
    <t>13-TX-140</t>
  </si>
  <si>
    <t>Goodwill Industries of Houston, Inc.</t>
  </si>
  <si>
    <t>13-TX-142</t>
  </si>
  <si>
    <t>Volunteers of America Chesapeake</t>
  </si>
  <si>
    <t>13-VA-144</t>
  </si>
  <si>
    <t>Arlington County CoC</t>
  </si>
  <si>
    <t>Fairfax County CoC</t>
  </si>
  <si>
    <t>Loudoun County CoC</t>
  </si>
  <si>
    <t>City of Alexandria CoC</t>
  </si>
  <si>
    <t>Prince William County CoC</t>
  </si>
  <si>
    <t>Fredericksburg/Spotsylvania, Stafford Counties CoC</t>
  </si>
  <si>
    <t>Catholic Community Services of Western Washington</t>
  </si>
  <si>
    <t>13-WA-146</t>
  </si>
  <si>
    <t>Tacoma/Lakewood/Pierce County CoC</t>
  </si>
  <si>
    <t>Everett/Snohomish County CoC</t>
  </si>
  <si>
    <t>YWCA of Seattle - King County - Snohomish County</t>
  </si>
  <si>
    <t>13-WA-148</t>
  </si>
  <si>
    <t>Veterans Assistance Foundation, Inc.</t>
  </si>
  <si>
    <t>13-WI-150</t>
  </si>
  <si>
    <t>Community Action Coalition for South Central Wisconsin, Inc.</t>
  </si>
  <si>
    <t>13-WI-151</t>
  </si>
  <si>
    <t>Madison/Dane County CoC</t>
  </si>
  <si>
    <t>Volunteers of America Colorado Branch, Inc.</t>
  </si>
  <si>
    <t>13-ZZ-092</t>
  </si>
  <si>
    <t>Friendship Place</t>
  </si>
  <si>
    <t>13-ZZ-094</t>
  </si>
  <si>
    <t>District of Columbia CoC</t>
  </si>
  <si>
    <t>Prince George`s County/Maryland CoC</t>
  </si>
  <si>
    <t>Montgomery County CoC</t>
  </si>
  <si>
    <t>Operation Stand Down Rhode Island</t>
  </si>
  <si>
    <t>13-ZZ-133</t>
  </si>
  <si>
    <t>The Alston Wilkes Society (AWS, Alston Wilkes Veterans Home)</t>
  </si>
  <si>
    <t>13-ZZ-134</t>
  </si>
  <si>
    <t>Greenville/Anderson/Spartanburg Upstate CoC</t>
  </si>
  <si>
    <t>Myrtle Beach/Sumter City &amp; County CoC</t>
  </si>
  <si>
    <t>University of Vermont and State Agricultural College</t>
  </si>
  <si>
    <t>13-ZZ-145</t>
  </si>
  <si>
    <t>Clinton County CoC</t>
  </si>
  <si>
    <t>Franklin County CoC</t>
  </si>
  <si>
    <t>Glens Falls/Saratoga Springs/Saratoga, Washington, Warren, Hamilton Counties CoC</t>
  </si>
  <si>
    <t>Blue Mountain Action Council</t>
  </si>
  <si>
    <t>13-ZZ-147</t>
  </si>
  <si>
    <t>Idaho Balance of State</t>
  </si>
  <si>
    <t>Yakima City &amp; County CoC</t>
  </si>
  <si>
    <t>Fairbanks Rescue Mission, Inc.</t>
  </si>
  <si>
    <t>14-AK-152</t>
  </si>
  <si>
    <t>Aletheia House, Inc.</t>
  </si>
  <si>
    <t>14-AL-154</t>
  </si>
  <si>
    <t>Birmingham/Jefferson, St. Clair, Shelby Counties CoC</t>
  </si>
  <si>
    <t>Family Endeavors, Inc.</t>
  </si>
  <si>
    <t>14-AL-155</t>
  </si>
  <si>
    <t>Montgomery City &amp; County CoC</t>
  </si>
  <si>
    <t>Tuscaloosa City &amp; County CoC</t>
  </si>
  <si>
    <t>Seven Hills Homeless Center</t>
  </si>
  <si>
    <t>14-AR-156</t>
  </si>
  <si>
    <t>Fayetteville/Northwest Arkansas CoC</t>
  </si>
  <si>
    <t>National Community Health Partners</t>
  </si>
  <si>
    <t>14-AZ-157</t>
  </si>
  <si>
    <t>14-AZ-158</t>
  </si>
  <si>
    <t>14-AZ-159</t>
  </si>
  <si>
    <t>Catholic Charities Community Services, Inc.</t>
  </si>
  <si>
    <t>14-AZ-160</t>
  </si>
  <si>
    <t>Housing Resource Center of Monterey County</t>
  </si>
  <si>
    <t>14-CA-161</t>
  </si>
  <si>
    <t>Salinas/Monterey, San Benito Counties CoC</t>
  </si>
  <si>
    <t>Watsonville/Santa Cruz City &amp; County CoC</t>
  </si>
  <si>
    <t>Carrillo Counseling Services, Inc. (DBA New Beginnings)</t>
  </si>
  <si>
    <t>14-CA-163</t>
  </si>
  <si>
    <t>East Bay Community Recovery Project</t>
  </si>
  <si>
    <t>14-CA-164</t>
  </si>
  <si>
    <t>Oakland/Alameda County CoC</t>
  </si>
  <si>
    <t>East Oakland Community Project</t>
  </si>
  <si>
    <t>14-CA-167</t>
  </si>
  <si>
    <t>Families in Transition of Santa Cruz County, Inc.</t>
  </si>
  <si>
    <t>14-CA-169</t>
  </si>
  <si>
    <t>Knowledge, Education for Your Success, Inc.</t>
  </si>
  <si>
    <t>14-CA-170</t>
  </si>
  <si>
    <t>San Bernardino City &amp; County CoC</t>
  </si>
  <si>
    <t>Lighthouse Treatment Center</t>
  </si>
  <si>
    <t>14-CA-171</t>
  </si>
  <si>
    <t>Vietnam Veterans of San Diego</t>
  </si>
  <si>
    <t>14-CA-173</t>
  </si>
  <si>
    <t>Berkeley Food and Housing Project</t>
  </si>
  <si>
    <t>14-CA-175</t>
  </si>
  <si>
    <t>Vallejo/Solano County CoC</t>
  </si>
  <si>
    <t>14-CA-176</t>
  </si>
  <si>
    <t>Santa Ana/Anaheim/Orange County CoC</t>
  </si>
  <si>
    <t>Catholic Charities of the Diocese of Stockton</t>
  </si>
  <si>
    <t>14-CA-177</t>
  </si>
  <si>
    <t>Amador, Calaveras, Tuolumne and Mariposa Counties CoC</t>
  </si>
  <si>
    <t>1736 Family Crisis Center</t>
  </si>
  <si>
    <t>14-CA-324</t>
  </si>
  <si>
    <t>Columbus House, Inc.</t>
  </si>
  <si>
    <t>14-CT-178</t>
  </si>
  <si>
    <t>Big Bend Homeless Coalition, Inc.</t>
  </si>
  <si>
    <t>14-FL-179</t>
  </si>
  <si>
    <t>Tallahassee/Leon County CoC</t>
  </si>
  <si>
    <t>United Way of Broward County</t>
  </si>
  <si>
    <t>14-FL-181</t>
  </si>
  <si>
    <t>Community Coalition on Homelessness Corporation</t>
  </si>
  <si>
    <t>14-FL-182</t>
  </si>
  <si>
    <t>Meridian Behavioral Healthcare, Inc.</t>
  </si>
  <si>
    <t>14-FL-184</t>
  </si>
  <si>
    <t>Gainesville/Alachua, Putnam Counties CoC</t>
  </si>
  <si>
    <t>Columbia, Hamilton, Lafayette, Suwannee Counties CoC</t>
  </si>
  <si>
    <t>14-FL-185</t>
  </si>
  <si>
    <t>Ocala/Marion County CoC</t>
  </si>
  <si>
    <t>Volunteers of America of Florida, Inc.</t>
  </si>
  <si>
    <t>14-FL-187</t>
  </si>
  <si>
    <t>Treasure Coast Homeless Services Council, Inc.</t>
  </si>
  <si>
    <t>14-FL-322</t>
  </si>
  <si>
    <t>Fort Pierce/St. Lucie, Indian River, Martin Counties CoC</t>
  </si>
  <si>
    <t>Travelers Aid of Metropolitan Atlanta, Inc.</t>
  </si>
  <si>
    <t>14-GA-188</t>
  </si>
  <si>
    <t>United Way of Metropolitan Atlanta</t>
  </si>
  <si>
    <t>14-GA-189</t>
  </si>
  <si>
    <t>14-HI-190</t>
  </si>
  <si>
    <t>Hawaii Balance of State CoC</t>
  </si>
  <si>
    <t>Honolulu CoC</t>
  </si>
  <si>
    <t>Family Alliance for Veterans of America</t>
  </si>
  <si>
    <t>14-IA-191</t>
  </si>
  <si>
    <t>South Central Community Action Partnership, Inc.</t>
  </si>
  <si>
    <t>14-ID-193</t>
  </si>
  <si>
    <t>Featherfist, Inc.</t>
  </si>
  <si>
    <t>14-IL-194</t>
  </si>
  <si>
    <t>Partners in Community Building, Inc.</t>
  </si>
  <si>
    <t>14-IL-195</t>
  </si>
  <si>
    <t>Midwest Shelter for Homeless Veterans, Inc.</t>
  </si>
  <si>
    <t>14-IL-196</t>
  </si>
  <si>
    <t>Dekalb City &amp; County CoC</t>
  </si>
  <si>
    <t>DuPage County CoC</t>
  </si>
  <si>
    <t>Aurora/Elgin/Kane County CoC</t>
  </si>
  <si>
    <t>Chestnut Health Systems, Inc.</t>
  </si>
  <si>
    <t>14-IL-197</t>
  </si>
  <si>
    <t>Madison County CoC</t>
  </si>
  <si>
    <t>East Saint Louis/Belleville/Saint Clair County CoC</t>
  </si>
  <si>
    <t>Catholic Charities of the Archdiocese of Chicago</t>
  </si>
  <si>
    <t>14-IL-198</t>
  </si>
  <si>
    <t>Lafayette Transitional Housing Center, Inc.</t>
  </si>
  <si>
    <t>14-IN-199</t>
  </si>
  <si>
    <t>InteCare, Inc.</t>
  </si>
  <si>
    <t>14-IN-200</t>
  </si>
  <si>
    <t>Catholic Charities, Inc. (Diocese of Wichita)</t>
  </si>
  <si>
    <t>14-KS-322</t>
  </si>
  <si>
    <t>Wichita/Sedgwick County CoC</t>
  </si>
  <si>
    <t>Kansas Balance of State CoC</t>
  </si>
  <si>
    <t>Kentucky River Foothills Development Council, Inc.</t>
  </si>
  <si>
    <t>14-KY-204</t>
  </si>
  <si>
    <t>Hope Center, Inc.</t>
  </si>
  <si>
    <t>14-LA-205</t>
  </si>
  <si>
    <t>Elle Foundation</t>
  </si>
  <si>
    <t>14-LA-207</t>
  </si>
  <si>
    <t>Start Corporation</t>
  </si>
  <si>
    <t>14-LA-208</t>
  </si>
  <si>
    <t>Veterans Northeast Outreach Center, Inc.</t>
  </si>
  <si>
    <t>14-MA-209</t>
  </si>
  <si>
    <t>Lynn CoC</t>
  </si>
  <si>
    <t>Gloucester/Haverhill/Salem/Essex County CoC</t>
  </si>
  <si>
    <t>Lynn Housing Authority Development Group, Inc.</t>
  </si>
  <si>
    <t>14-MA-210</t>
  </si>
  <si>
    <t>Vietnam Veterans Workshop, Inc.</t>
  </si>
  <si>
    <t>14-MA-211</t>
  </si>
  <si>
    <t>Fall River CoC</t>
  </si>
  <si>
    <t>Attleboro/Taunton/Bristol County CoC</t>
  </si>
  <si>
    <t>Project PLASE, Inc.</t>
  </si>
  <si>
    <t>14-MD-214</t>
  </si>
  <si>
    <t>New Vision House of Hope, Inc.</t>
  </si>
  <si>
    <t>14-MD-215</t>
  </si>
  <si>
    <t>Diakonia Inc.</t>
  </si>
  <si>
    <t>14-MD-216</t>
  </si>
  <si>
    <t>St. James A.M.E. Zion Church-Zion House</t>
  </si>
  <si>
    <t>14-MD-217</t>
  </si>
  <si>
    <t>Bluewater Center for Independent Living</t>
  </si>
  <si>
    <t>14-MI-218</t>
  </si>
  <si>
    <t>Training &amp; Treatment Innovations, Inc.</t>
  </si>
  <si>
    <t>14-MI-219</t>
  </si>
  <si>
    <t>Flint/Genesee County CoC</t>
  </si>
  <si>
    <t>Saginaw City &amp; County CoC</t>
  </si>
  <si>
    <t>Jackson City &amp; County CoC</t>
  </si>
  <si>
    <t>Community Action Agency</t>
  </si>
  <si>
    <t>14-MI-220</t>
  </si>
  <si>
    <t>Lenawee County CoC</t>
  </si>
  <si>
    <t>Oakland Livingston Human Services Agency</t>
  </si>
  <si>
    <t>14-MI-221</t>
  </si>
  <si>
    <t>Lansing/East Lansing/Ingham County CoC</t>
  </si>
  <si>
    <t>Livingston County CoC</t>
  </si>
  <si>
    <t>Mid Michigan Community Action Agency, Inc.</t>
  </si>
  <si>
    <t>14-MI-222</t>
  </si>
  <si>
    <t>Community Rebuilders</t>
  </si>
  <si>
    <t>14-MI-223</t>
  </si>
  <si>
    <t>Grand Rapids/Wyoming/Kent County CoC</t>
  </si>
  <si>
    <t>Housing Services for Eaton County</t>
  </si>
  <si>
    <t>14-MI-224</t>
  </si>
  <si>
    <t>Eaton County CoC</t>
  </si>
  <si>
    <t>Volunteers of America Michigan, Inc.</t>
  </si>
  <si>
    <t>14-MI-226</t>
  </si>
  <si>
    <t>Portage/Kalamazoo City &amp; County CoC</t>
  </si>
  <si>
    <t>Battle Creek/Calhoun County CoC</t>
  </si>
  <si>
    <t>Norton Shores/Muskegon City &amp; County CoC</t>
  </si>
  <si>
    <t>Holland/Ottawa County CoC</t>
  </si>
  <si>
    <t>Tri-County Action Program, Inc.</t>
  </si>
  <si>
    <t>14-MN-227</t>
  </si>
  <si>
    <t>The Kitchen, Inc.</t>
  </si>
  <si>
    <t>14-MO-228</t>
  </si>
  <si>
    <t>Springfield/Greene, Christian, Webster Counties CoC</t>
  </si>
  <si>
    <t>Phoenix Programs, Inc.</t>
  </si>
  <si>
    <t>14-MO-229</t>
  </si>
  <si>
    <t>Mississippi United to End Homelessness, Inc.</t>
  </si>
  <si>
    <t>14-MS-231</t>
  </si>
  <si>
    <t>Hancock Resource Center (HRC)</t>
  </si>
  <si>
    <t>14-MS-232</t>
  </si>
  <si>
    <t>14-MS-233</t>
  </si>
  <si>
    <t>Catholic Charities Inc</t>
  </si>
  <si>
    <t>14-MS-234</t>
  </si>
  <si>
    <t>14-NC-235</t>
  </si>
  <si>
    <t>Wilmington/Brunswick, New Hanover, Pender Counties CoC</t>
  </si>
  <si>
    <t>Fayetteville/Cumberland County CoC</t>
  </si>
  <si>
    <t>Community Link Programs of Travelers Aid Society of Central Carolinas, Inc.</t>
  </si>
  <si>
    <t>14-NC-236</t>
  </si>
  <si>
    <t>Northeast Nebraska Community Action Partnership</t>
  </si>
  <si>
    <t>14-NE-238</t>
  </si>
  <si>
    <t>Nebraska Balance of State CoC</t>
  </si>
  <si>
    <t>Blue Valley Community Action, Inc.</t>
  </si>
  <si>
    <t>14-NE-239</t>
  </si>
  <si>
    <t>Southwestern Community Services, Inc.</t>
  </si>
  <si>
    <t>14-NH-240</t>
  </si>
  <si>
    <t>Catholic Family and Community Service</t>
  </si>
  <si>
    <t>14-NJ-242</t>
  </si>
  <si>
    <t>Bergen County CoC</t>
  </si>
  <si>
    <t>Newark/Essex County CoC</t>
  </si>
  <si>
    <t>Jersey City/Bayonne/Hudson County CoC</t>
  </si>
  <si>
    <t>Morris County CoC</t>
  </si>
  <si>
    <t>Paterson/Passaic County CoC</t>
  </si>
  <si>
    <t>Elizabeth/Union County CoC</t>
  </si>
  <si>
    <t>Warren, Sussex, Hunterdon Counties CoC</t>
  </si>
  <si>
    <t>North Hudson Community Action Corporation</t>
  </si>
  <si>
    <t>14-NJ-243</t>
  </si>
  <si>
    <t>New Mexico Veterans Integration Centers</t>
  </si>
  <si>
    <t>14-NM-246</t>
  </si>
  <si>
    <t>Mesilla Valley Community of Hope</t>
  </si>
  <si>
    <t>14-NM-247</t>
  </si>
  <si>
    <t>14-NV-248</t>
  </si>
  <si>
    <t>Utica Center for Development, Inc.</t>
  </si>
  <si>
    <t>14-NY-249</t>
  </si>
  <si>
    <t>The Jericho Project</t>
  </si>
  <si>
    <t>14-NY-250</t>
  </si>
  <si>
    <t>Saratoga County Rural Preservation Company, Inc.</t>
  </si>
  <si>
    <t>14-NY-251</t>
  </si>
  <si>
    <t>Schenectady City &amp; County CoC</t>
  </si>
  <si>
    <t>PathStone Corporation</t>
  </si>
  <si>
    <t>14-NY-253</t>
  </si>
  <si>
    <t>Buffalo, Niagara Falls/Erie, Niagara, Orleans, Genesee, Wyoming Counties CoC</t>
  </si>
  <si>
    <t>Economic Opportunity Council of Suffolk, Inc.</t>
  </si>
  <si>
    <t>14-NY-254</t>
  </si>
  <si>
    <t>Nassau, Suffolk Counties/Babylon/Islip/ Huntington CoC</t>
  </si>
  <si>
    <t>Albany Housing Coalition, Inc.</t>
  </si>
  <si>
    <t>14-NY-256</t>
  </si>
  <si>
    <t>Albany City &amp; County CoC</t>
  </si>
  <si>
    <t>Troy/Rensselaer County CoC</t>
  </si>
  <si>
    <t>Volunteers of America-Greater New York, Inc.</t>
  </si>
  <si>
    <t>14-NY-259</t>
  </si>
  <si>
    <t>St. Vincent de Paul Social Services, Inc.</t>
  </si>
  <si>
    <t>14-OH-260</t>
  </si>
  <si>
    <t>Dayton/Kettering/Montgomery County CoC</t>
  </si>
  <si>
    <t>Licking County Coalition for Housing</t>
  </si>
  <si>
    <t>14-OH-261</t>
  </si>
  <si>
    <t>Family &amp; Community Services, Inc.</t>
  </si>
  <si>
    <t>14-OH-262</t>
  </si>
  <si>
    <t>Youngstown/Mahoning County CoC</t>
  </si>
  <si>
    <t>Akron/Barberton/Summit County CoC</t>
  </si>
  <si>
    <t>Talbert House, Inc.</t>
  </si>
  <si>
    <t>14-OH-263</t>
  </si>
  <si>
    <t>Community Action Agency of Columbiana County, Inc.</t>
  </si>
  <si>
    <t>14-OH-264</t>
  </si>
  <si>
    <t>Community Action Program Corporation of Washington-Morgan Counties, Ohio</t>
  </si>
  <si>
    <t>14-OH-265</t>
  </si>
  <si>
    <t>Faith Mission, Inc.</t>
  </si>
  <si>
    <t>14-OH-266</t>
  </si>
  <si>
    <t>Columbus/Franklin County CoC</t>
  </si>
  <si>
    <t>Community Support Services, Inc.</t>
  </si>
  <si>
    <t>14-OH-267</t>
  </si>
  <si>
    <t>The Salvation Army, a New York Corporation</t>
  </si>
  <si>
    <t>14-OH-268</t>
  </si>
  <si>
    <t>Volunteers of America of Greater Ohio</t>
  </si>
  <si>
    <t>14-OH-269</t>
  </si>
  <si>
    <t>KI BOIS Community Action Foundation, Inc.</t>
  </si>
  <si>
    <t>14-OK-270</t>
  </si>
  <si>
    <t>Southwest Oklahoma Regional CoC</t>
  </si>
  <si>
    <t>Goodwill Industries of Central Oklahoma, Inc.</t>
  </si>
  <si>
    <t>14-OK-271</t>
  </si>
  <si>
    <t>Oklahoma City CoC</t>
  </si>
  <si>
    <t>Oklahoma Balance of State CoC</t>
  </si>
  <si>
    <t>Norman/Cleveland County CoC</t>
  </si>
  <si>
    <t>Easter Seals Oregon</t>
  </si>
  <si>
    <t>14-OR-272</t>
  </si>
  <si>
    <t>YWCA of Greater Harrisburg</t>
  </si>
  <si>
    <t>14-PA-273</t>
  </si>
  <si>
    <t>Harrisburg/Dauphin County CoC</t>
  </si>
  <si>
    <t>York City &amp; County CoC</t>
  </si>
  <si>
    <t>Utility Emergency Services Fund</t>
  </si>
  <si>
    <t>14-PA-274</t>
  </si>
  <si>
    <t>Community Action Agency of Delaware County, Inc.</t>
  </si>
  <si>
    <t>14-PA-276</t>
  </si>
  <si>
    <t>Upper Darby/Chester/Haverford/Delaware County CoC</t>
  </si>
  <si>
    <t>Lawrence County Social Services, Inc.</t>
  </si>
  <si>
    <t>14-PA-277</t>
  </si>
  <si>
    <t>Community Hope, Inc.</t>
  </si>
  <si>
    <t>14-PA-279</t>
  </si>
  <si>
    <t>Scranton/Lackawanna County CoC</t>
  </si>
  <si>
    <t>Bristol/Bensalem/Bucks County CoC</t>
  </si>
  <si>
    <t>14-PA-280</t>
  </si>
  <si>
    <t>Erie City &amp; County CoC</t>
  </si>
  <si>
    <t>Catholic Charities of the Diocese of Allentown</t>
  </si>
  <si>
    <t>14-PA-281</t>
  </si>
  <si>
    <t>Volunteers of America of Pennsylvania, Inc.</t>
  </si>
  <si>
    <t>14-PA-282</t>
  </si>
  <si>
    <t>Memphis Area Legal Services, Inc.</t>
  </si>
  <si>
    <t>14-TN-283</t>
  </si>
  <si>
    <t>Memphis/Shelby County CoC</t>
  </si>
  <si>
    <t>Volunteer Behavioral Health Care System</t>
  </si>
  <si>
    <t>14-TN-284</t>
  </si>
  <si>
    <t>Chattanooga/Southeast Tennessee CoC</t>
  </si>
  <si>
    <t>Oak Ridge/Upper Cumberland CoC</t>
  </si>
  <si>
    <t>Operation Stand Down Tennessee</t>
  </si>
  <si>
    <t>14-TN-285</t>
  </si>
  <si>
    <t>Catholic Charities, Inc. (dba Catholic Charities of the Diocese of Memphis, Inc.)</t>
  </si>
  <si>
    <t>14-TN-287</t>
  </si>
  <si>
    <t>14-TX-288</t>
  </si>
  <si>
    <t>Neighborhood Centers, Inc.</t>
  </si>
  <si>
    <t>14-TX-290</t>
  </si>
  <si>
    <t>American GI Forum National Veterans Outreach Program, Inc.</t>
  </si>
  <si>
    <t>14-TX-292</t>
  </si>
  <si>
    <t>San Antonio/Bexar County CoC</t>
  </si>
  <si>
    <t>Sabine Valley Regional Mental Health Mental Retardation Center</t>
  </si>
  <si>
    <t>14-TX-293</t>
  </si>
  <si>
    <t>Total Action Against Poverty In Roanoke Valley</t>
  </si>
  <si>
    <t>14-VA-294</t>
  </si>
  <si>
    <t>Roanoke City &amp; County/Salem CoC</t>
  </si>
  <si>
    <t>Lynchburg CoC</t>
  </si>
  <si>
    <t>Hampton Roads Community Action Program, Inc</t>
  </si>
  <si>
    <t>14-VA-296</t>
  </si>
  <si>
    <t>Newport News/Hampton/Virginia Peninsula CoC</t>
  </si>
  <si>
    <t>Virginia Beach Community Development Corporation</t>
  </si>
  <si>
    <t>14-VA-297</t>
  </si>
  <si>
    <t>Norfolk/Chesapeake/Suffolk/Isle of Wright, Southampton Counties CoC</t>
  </si>
  <si>
    <t>Virginia Beach CoC</t>
  </si>
  <si>
    <t>Portsmouth CoC</t>
  </si>
  <si>
    <t>STOP Incorporated</t>
  </si>
  <si>
    <t>14-VA-298</t>
  </si>
  <si>
    <t>The Methodist Training and Outreach Center, Inc.</t>
  </si>
  <si>
    <t>14-VI-299</t>
  </si>
  <si>
    <t>Virgin Islands CoC</t>
  </si>
  <si>
    <t>Metropolitan Development Council</t>
  </si>
  <si>
    <t>14-WA-300</t>
  </si>
  <si>
    <t>Indianhead Community Action Agency</t>
  </si>
  <si>
    <t>14-WI-302</t>
  </si>
  <si>
    <t>The Greater Wheeling Coalition for the Homeless, Inc.</t>
  </si>
  <si>
    <t>14-WV-303</t>
  </si>
  <si>
    <t>Wheeling/Weirton Area CoC</t>
  </si>
  <si>
    <t>Helping Heroes, Inc.</t>
  </si>
  <si>
    <t>14-WV-304</t>
  </si>
  <si>
    <t>West Virginia Community Action Partnerships</t>
  </si>
  <si>
    <t>14-WV-305</t>
  </si>
  <si>
    <t>West Virginia Balance of State CoC</t>
  </si>
  <si>
    <t>United Way of Central Alabama</t>
  </si>
  <si>
    <t>14-ZZ-153</t>
  </si>
  <si>
    <t>Florence/Northwest Alabama CoC</t>
  </si>
  <si>
    <t>Huntsville/North Alabama CoC</t>
  </si>
  <si>
    <t>Gadsden/Northeast Alabama CoC</t>
  </si>
  <si>
    <t>Columbus-Muscogee/Russell County CoC</t>
  </si>
  <si>
    <t>Goodwill Industries of the Inland Northwest</t>
  </si>
  <si>
    <t>14-ZZ-301</t>
  </si>
  <si>
    <t>Spokane City &amp; County CoC</t>
  </si>
  <si>
    <t>Transitional Living Services, Inc.</t>
  </si>
  <si>
    <t>14-ZZ-308</t>
  </si>
  <si>
    <t>McHenry County CoC</t>
  </si>
  <si>
    <t>Waukegan/North Chicago/Lake County CoC</t>
  </si>
  <si>
    <t>Together, Inc. of Metropolitan Omaha</t>
  </si>
  <si>
    <t>14-ZZ-311</t>
  </si>
  <si>
    <t>Omaha/Council Bluffs CoC</t>
  </si>
  <si>
    <t>Housing Counseling Services</t>
  </si>
  <si>
    <t>14-ZZ-313</t>
  </si>
  <si>
    <t>14-ZZ-314</t>
  </si>
  <si>
    <t>Homeless Veterans Fellowship</t>
  </si>
  <si>
    <t>14-ZZ-317</t>
  </si>
  <si>
    <t>Salt Lake City &amp; County CoC</t>
  </si>
  <si>
    <t>Utah Balance of State CoC</t>
  </si>
  <si>
    <t>Provo/Mountainland CoC</t>
  </si>
  <si>
    <t>Operation Renewed Hope</t>
  </si>
  <si>
    <t>14-ZZ-318</t>
  </si>
  <si>
    <t>Swords to Plowshares Veterans Rights Organization</t>
  </si>
  <si>
    <t>15-CA-091</t>
  </si>
  <si>
    <t>San Francisco CoC</t>
  </si>
  <si>
    <t>Marin County CoC</t>
  </si>
  <si>
    <t>Victory Village, Inc.</t>
  </si>
  <si>
    <t>15-CA-322</t>
  </si>
  <si>
    <t>El Dorado County CoC</t>
  </si>
  <si>
    <t>Inyo, Mono, Alpine Counties CoC</t>
  </si>
  <si>
    <t>CA-615</t>
  </si>
  <si>
    <t>Changing Homelessness, Inc.</t>
  </si>
  <si>
    <t>15-FL-324</t>
  </si>
  <si>
    <t>Jacksonville-Duval, Clay Counties CoC</t>
  </si>
  <si>
    <t>Saint Johns County CoC</t>
  </si>
  <si>
    <t>Savannah/Chatham County CoC</t>
  </si>
  <si>
    <t>Volunteers of America Southeast, Inc.</t>
  </si>
  <si>
    <t>15-GA-325</t>
  </si>
  <si>
    <t>WestCare Pacific Islands, Inc.</t>
  </si>
  <si>
    <t>15-GU-326</t>
  </si>
  <si>
    <t>Guam CoC</t>
  </si>
  <si>
    <t>Hawkeye Area Community Action Program, Inc.</t>
  </si>
  <si>
    <t>15-IA-192</t>
  </si>
  <si>
    <t>Volunteers of America of Indiana, Inc.</t>
  </si>
  <si>
    <t>15-IN-201</t>
  </si>
  <si>
    <t>Alger Marquette Community Action Board</t>
  </si>
  <si>
    <t>15-MI-328</t>
  </si>
  <si>
    <t>Marquette, Alger Counties CoC</t>
  </si>
  <si>
    <t>Catholic Charities of Southern Missouri, Inc.</t>
  </si>
  <si>
    <t>15-MO-330</t>
  </si>
  <si>
    <t>Joplin/Jasper, Newton Counties CoC</t>
  </si>
  <si>
    <t>Black Veterans for Social Justice, Inc.</t>
  </si>
  <si>
    <t>15-NY-252</t>
  </si>
  <si>
    <t>Lutheran Social Services of Central Ohio</t>
  </si>
  <si>
    <t>15-OH-333</t>
  </si>
  <si>
    <t>Commission on Economic Opportunity</t>
  </si>
  <si>
    <t>15-PA-068</t>
  </si>
  <si>
    <t>Wilkes-Barre/Hazleton/Luzerne County CoC</t>
  </si>
  <si>
    <t>Veterans Multi-Service Center, Inc.</t>
  </si>
  <si>
    <t>15-PA-334</t>
  </si>
  <si>
    <t>West Central Texas Regional Foundation</t>
  </si>
  <si>
    <t>15-TX-141</t>
  </si>
  <si>
    <t>The Road Home</t>
  </si>
  <si>
    <t>15-UT-336</t>
  </si>
  <si>
    <t>HopeSource</t>
  </si>
  <si>
    <t>15-WA-338</t>
  </si>
  <si>
    <t>Transition Projects, Inc.</t>
  </si>
  <si>
    <t>15-ZZ-127</t>
  </si>
  <si>
    <t>Portland-Gresham-Multnomah County CoC</t>
  </si>
  <si>
    <t>Clackamas County CoC</t>
  </si>
  <si>
    <t>Vancouver/Clark County CoC</t>
  </si>
  <si>
    <t>Chautauqua Opportunities, Inc.</t>
  </si>
  <si>
    <t>15-ZZ-340</t>
  </si>
  <si>
    <t>Cattaragus County CoC</t>
  </si>
  <si>
    <t>Jamestown/Dunkirk/Chautauqua County CoC</t>
  </si>
  <si>
    <t>Mental Health America of Los Angeles</t>
  </si>
  <si>
    <t>16-CA-005</t>
  </si>
  <si>
    <t>16-CA-008</t>
  </si>
  <si>
    <t>16-CA-009</t>
  </si>
  <si>
    <t>Santa Rosa/Petaluma/Sonoma County CoC</t>
  </si>
  <si>
    <t>Mendocino County CoC</t>
  </si>
  <si>
    <t>Redding/Shasta, Siskiyou, Lassen, Plumas, Del Norte, Modoc, Sierra Counties CoC</t>
  </si>
  <si>
    <t>Napa City &amp; County CoC</t>
  </si>
  <si>
    <t>Chico/Paradise/Butte County CoC</t>
  </si>
  <si>
    <t>Humboldt County CoC</t>
  </si>
  <si>
    <t>Tehama County CoC</t>
  </si>
  <si>
    <t>CA-527</t>
  </si>
  <si>
    <t>Lake County CoC</t>
  </si>
  <si>
    <t>CA-529</t>
  </si>
  <si>
    <t>Colusa, Glenn, Trinity Counties CoC</t>
  </si>
  <si>
    <t>Yuba City &amp; County/Sutter County CoC</t>
  </si>
  <si>
    <t>Society of St. Vincent de Paul, South Pinellas, Inc.</t>
  </si>
  <si>
    <t>16-FL-099</t>
  </si>
  <si>
    <t>Tampa/Hillsborough County CoC</t>
  </si>
  <si>
    <t>St. Petersburg/Clearwater/Largo/Pinellas County CoC</t>
  </si>
  <si>
    <t>Pasco County CoC</t>
  </si>
  <si>
    <t>Lakeland/Winter Haven/Polk County CoC</t>
  </si>
  <si>
    <t>St. Patrick Center</t>
  </si>
  <si>
    <t>16-MO-048</t>
  </si>
  <si>
    <t>St. Louis County CoC</t>
  </si>
  <si>
    <t>St.Louis City CoC</t>
  </si>
  <si>
    <t>St. Charles, Lincoln, Warren Counties CoC</t>
  </si>
  <si>
    <t>Volunteers of America of the Carolinas, Inc.</t>
  </si>
  <si>
    <t>16-NC-237</t>
  </si>
  <si>
    <t>Durham City &amp; County CoC</t>
  </si>
  <si>
    <t>Chapel Hill/Orange County CoC</t>
  </si>
  <si>
    <t>16-NJ-054</t>
  </si>
  <si>
    <t>New Brunswick/Middlesex County CoC</t>
  </si>
  <si>
    <t>Monmouth County CoC</t>
  </si>
  <si>
    <t>Somerset County CoC</t>
  </si>
  <si>
    <t>Trenton/Mercer County CoC</t>
  </si>
  <si>
    <t>Veterans Outreach Center, Inc.</t>
  </si>
  <si>
    <t>16-NY-057</t>
  </si>
  <si>
    <t>Rochester/Irondequoit/Greece/Monroe County CoC</t>
  </si>
  <si>
    <t>Wayne, Ontario, Seneca, Yates Counties CoC</t>
  </si>
  <si>
    <t>Services for the UnderServed, Inc.</t>
  </si>
  <si>
    <t>16-NY-062</t>
  </si>
  <si>
    <t>16-TX-074</t>
  </si>
  <si>
    <t>Dallas City &amp; County/Irving CoC</t>
  </si>
  <si>
    <t>Waco/McLennan County CoC</t>
  </si>
  <si>
    <t>16-ZZ-036</t>
  </si>
  <si>
    <t>Topeka/Shawnee County CoC</t>
  </si>
  <si>
    <t>Overland Park/Shawnee/Johnson County CoC</t>
  </si>
  <si>
    <t>Volunteers Of America Inc</t>
  </si>
  <si>
    <t>16-ZZ-037</t>
  </si>
  <si>
    <t>Louisville/Jefferson County CoC</t>
  </si>
  <si>
    <t>Lexington/Fayette County CoC</t>
  </si>
  <si>
    <t>Knoxville/Knox County CoC</t>
  </si>
  <si>
    <t>Appalachian Regional CoC</t>
  </si>
  <si>
    <t>Morristown/Blount, Sevier, Campbell, Cocke Counties CoC</t>
  </si>
  <si>
    <t>Harrisburg, Winchester/Western Virginia CoC</t>
  </si>
  <si>
    <t>Soldier On, Inc.</t>
  </si>
  <si>
    <t>16-ZZ-058</t>
  </si>
  <si>
    <t>Burlington County CoC</t>
  </si>
  <si>
    <t>Lakewood Township/Ocean County CoC</t>
  </si>
  <si>
    <t>Columbia/Greene County CoC</t>
  </si>
  <si>
    <t>16-ZZ-278</t>
  </si>
  <si>
    <t>Lower Marion/Norristown/Abington/Montgomery County CoC</t>
  </si>
  <si>
    <t>Chester County CoC</t>
  </si>
  <si>
    <t>Central Nebraska Community Services</t>
  </si>
  <si>
    <t>17-NE-052</t>
  </si>
  <si>
    <t>Lincoln CoC</t>
  </si>
  <si>
    <t>Volunteers of America Northern Rockies</t>
  </si>
  <si>
    <t>17-ZZ-113</t>
  </si>
  <si>
    <t>Montana Statewide CoC</t>
  </si>
  <si>
    <t>HomeFirst Services of Santa Clara County</t>
  </si>
  <si>
    <t>C15-CA-500A</t>
  </si>
  <si>
    <t>Priority 1</t>
  </si>
  <si>
    <t>Swords to Plowshares</t>
  </si>
  <si>
    <t>C15-CA-501A</t>
  </si>
  <si>
    <t>Hamilton Family Center</t>
  </si>
  <si>
    <t>C15-CA-501B</t>
  </si>
  <si>
    <t>C15-CA-502A</t>
  </si>
  <si>
    <t>C15-CA-506A</t>
  </si>
  <si>
    <t>C15-CA-514B</t>
  </si>
  <si>
    <t>Veterans Village of San Diego</t>
  </si>
  <si>
    <t>C15-CA-601A</t>
  </si>
  <si>
    <t>Interfaith Community Services, Inc.</t>
  </si>
  <si>
    <t>C15-CA-601B</t>
  </si>
  <si>
    <t>Volunteers of America Los Angeles</t>
  </si>
  <si>
    <t>C15-CA-602B</t>
  </si>
  <si>
    <t>C15-CA-604A</t>
  </si>
  <si>
    <t>United States Veterans Initiative (U.S.VETS - Long Beach)</t>
  </si>
  <si>
    <t>C15-CA-606A</t>
  </si>
  <si>
    <t>C15-CA-608A</t>
  </si>
  <si>
    <t>LightHouse Treatment Center</t>
  </si>
  <si>
    <t>C15-CA-608B</t>
  </si>
  <si>
    <t>C15-CA-609A</t>
  </si>
  <si>
    <t>Community Action Partnership of San Luis Obispo County, Inc.</t>
  </si>
  <si>
    <t>C15-CA-614A</t>
  </si>
  <si>
    <t>Good Samaritan Shelter</t>
  </si>
  <si>
    <t>C15-CA-614B</t>
  </si>
  <si>
    <t>The Volunteers of America - Colorado Branch</t>
  </si>
  <si>
    <t>C15-CO-503A</t>
  </si>
  <si>
    <t>Denver Options, Inc. (dba Rocky Mountain Human Services)</t>
  </si>
  <si>
    <t>C15-CO-504A</t>
  </si>
  <si>
    <t>Tampa Crossroads- Veterans Assistance Center</t>
  </si>
  <si>
    <t>C15-FL-501B</t>
  </si>
  <si>
    <t>C15-FL-502A</t>
  </si>
  <si>
    <t>C15-FL-504A</t>
  </si>
  <si>
    <t>C15-FL-507A</t>
  </si>
  <si>
    <t>Emergency Services &amp; Homeless Coalition of Jacksonville, Inc.</t>
  </si>
  <si>
    <t>C15-FL-510A</t>
  </si>
  <si>
    <t>C15-FL-513A</t>
  </si>
  <si>
    <t>Palm Bay/Melbourne/Brevard County CoC</t>
  </si>
  <si>
    <t>Carrfour Supportive Housing</t>
  </si>
  <si>
    <t>C15-FL-600A</t>
  </si>
  <si>
    <t>Project Community Connections Inc.</t>
  </si>
  <si>
    <t>C15-GA-500A</t>
  </si>
  <si>
    <t>Travelers Aid of Metropolitan Atlanta</t>
  </si>
  <si>
    <t>C15-GA-500B</t>
  </si>
  <si>
    <t>C15-GA-508A</t>
  </si>
  <si>
    <t>C15-GA-508B</t>
  </si>
  <si>
    <t>U.S. Vets</t>
  </si>
  <si>
    <t>C15-HI-501A</t>
  </si>
  <si>
    <t>Catholic Charities Hawaii</t>
  </si>
  <si>
    <t>C15-HI-501B</t>
  </si>
  <si>
    <t>C15-IL-511A</t>
  </si>
  <si>
    <t>United Way of Central Indiana</t>
  </si>
  <si>
    <t>C15-IN-503A</t>
  </si>
  <si>
    <t>reStart, Inc.</t>
  </si>
  <si>
    <t>C15-KS-501A</t>
  </si>
  <si>
    <t>C15-KS-501B</t>
  </si>
  <si>
    <t>Volunteers of America</t>
  </si>
  <si>
    <t>C15-KY-501A</t>
  </si>
  <si>
    <t>C15-MA-500A</t>
  </si>
  <si>
    <t>Veterans Inc</t>
  </si>
  <si>
    <t>C15-MA-506A</t>
  </si>
  <si>
    <t>Soldier On, Inc</t>
  </si>
  <si>
    <t>C15-MA-507A</t>
  </si>
  <si>
    <t>Volunteers of America Michigan</t>
  </si>
  <si>
    <t>C15-MI-501A</t>
  </si>
  <si>
    <t>C15-MN-500A</t>
  </si>
  <si>
    <t>C15-MO-604A</t>
  </si>
  <si>
    <t>C15-MO-604B</t>
  </si>
  <si>
    <t>Homeward Bound of Western North Carolina, Inc.</t>
  </si>
  <si>
    <t>C15-NC-501A</t>
  </si>
  <si>
    <t>Volunteers of America Carolinas, Inc.</t>
  </si>
  <si>
    <t>C15-NC-507A</t>
  </si>
  <si>
    <t>Family Endeavors</t>
  </si>
  <si>
    <t>C15-NC-511B</t>
  </si>
  <si>
    <t>United States Veterans Initiative (U.S.VETS - Las Vegas)</t>
  </si>
  <si>
    <t>C15-NV-500B</t>
  </si>
  <si>
    <t>C15-NY-600A</t>
  </si>
  <si>
    <t>C15-NY-600B</t>
  </si>
  <si>
    <t>Services for the UnderServed</t>
  </si>
  <si>
    <t>C15-NY-603A</t>
  </si>
  <si>
    <t>C15-OH-500A</t>
  </si>
  <si>
    <t>Talbert House</t>
  </si>
  <si>
    <t>C15-OH-500B</t>
  </si>
  <si>
    <t>Volunteers Of America of Greater Ohio-Cleveland</t>
  </si>
  <si>
    <t>C15-OH-502B</t>
  </si>
  <si>
    <t>Volunteers Of America of Greater Ohio-Dayton</t>
  </si>
  <si>
    <t>C15-OH-505A</t>
  </si>
  <si>
    <t>St. Vincent de Paul Society of Lane County Inc.</t>
  </si>
  <si>
    <t>C15-OR-500A</t>
  </si>
  <si>
    <t>Transition Projects</t>
  </si>
  <si>
    <t>C15-OR-501A</t>
  </si>
  <si>
    <t>Impact Services Corporation</t>
  </si>
  <si>
    <t>C15-PA-500A</t>
  </si>
  <si>
    <t>Casa Del Peregrino Aguadilla Inc.</t>
  </si>
  <si>
    <t>C15-PR-503A</t>
  </si>
  <si>
    <t>South/Southeast Puerto Rico CoC</t>
  </si>
  <si>
    <t>Eastern Carolina Homelessness Organization, Inc.</t>
  </si>
  <si>
    <t>C15-SC-503A</t>
  </si>
  <si>
    <t>Centerstone of Tennessee</t>
  </si>
  <si>
    <t>C15-TN-504A</t>
  </si>
  <si>
    <t>Front Steps</t>
  </si>
  <si>
    <t>C15-TX-503A</t>
  </si>
  <si>
    <t>C15-TX-601A</t>
  </si>
  <si>
    <t>C15-TX-603A</t>
  </si>
  <si>
    <t>El Paso City &amp; County CoC</t>
  </si>
  <si>
    <t>C15-WA-500A</t>
  </si>
  <si>
    <t>C15-WA-502A</t>
  </si>
  <si>
    <t>Catholic Community Services Western Washington</t>
  </si>
  <si>
    <t>C15-WA-503A</t>
  </si>
  <si>
    <t>C15-WA-503B</t>
  </si>
  <si>
    <t>Center For Veterans Issues Ltd</t>
  </si>
  <si>
    <t>C15-WI-501A</t>
  </si>
  <si>
    <t>Sunnyvale Community Services</t>
  </si>
  <si>
    <t>C2015-CA-500B</t>
  </si>
  <si>
    <t>Veterans Resource Centers of America</t>
  </si>
  <si>
    <t>C2015-CA-504A</t>
  </si>
  <si>
    <t>C2015-CA-508A</t>
  </si>
  <si>
    <t>Volunteers of America of Los Angeles</t>
  </si>
  <si>
    <t>C2015-CA-600A</t>
  </si>
  <si>
    <t>C2015-CA-600B</t>
  </si>
  <si>
    <t>PATH (People Assisting The Homeless)</t>
  </si>
  <si>
    <t>C2015-CA-600C</t>
  </si>
  <si>
    <t>C2015-CA-600E</t>
  </si>
  <si>
    <t>The Salvation Army, a California corporation (at its Bell Shelter)</t>
  </si>
  <si>
    <t>C2015-CA-600H</t>
  </si>
  <si>
    <t>Volunteers of America Southwest</t>
  </si>
  <si>
    <t>C2015-CA-601B</t>
  </si>
  <si>
    <t>C2015-CA-601D</t>
  </si>
  <si>
    <t>C2015-DC-500B</t>
  </si>
  <si>
    <t>Society of St. Vincent de Paul, South Pinellas</t>
  </si>
  <si>
    <t>C2015-FL-519A</t>
  </si>
  <si>
    <t>C2015-IL-510C</t>
  </si>
  <si>
    <t>Associates Of Chicago Urban Day School, Inc.</t>
  </si>
  <si>
    <t>C2015-IL-510F</t>
  </si>
  <si>
    <t>C2015-MT-500B</t>
  </si>
  <si>
    <t>C2015-NV-500D</t>
  </si>
  <si>
    <t>C2015-NV-500E</t>
  </si>
  <si>
    <t>ACCESS</t>
  </si>
  <si>
    <t>C2015-OR-502B</t>
  </si>
  <si>
    <t>Community Action Partnership of Oregon (CAPO)</t>
  </si>
  <si>
    <t>C2015-OR-505A</t>
  </si>
  <si>
    <t>One80 Place</t>
  </si>
  <si>
    <t>C2015-SC-502B</t>
  </si>
  <si>
    <t>Volunteers of America Texas</t>
  </si>
  <si>
    <t>C2015-TX-607B</t>
  </si>
  <si>
    <t>Starcare Specialty Health</t>
  </si>
  <si>
    <t>C2015-TX-607G</t>
  </si>
  <si>
    <t>C2015-TX-607H</t>
  </si>
  <si>
    <t>C2015-WA-501E</t>
  </si>
  <si>
    <t>Totals</t>
  </si>
  <si>
    <t>Inflow</t>
  </si>
  <si>
    <t>Per Year</t>
  </si>
  <si>
    <t>Total SSVF</t>
  </si>
  <si>
    <t>SSVF RRH</t>
  </si>
  <si>
    <t>SSVF Prevention</t>
  </si>
  <si>
    <t>FY17 Successful Housing Outcome %</t>
  </si>
  <si>
    <t>FY 17 
SSVF Veterans
Served</t>
  </si>
  <si>
    <t>SSVF Projected Assistance</t>
  </si>
  <si>
    <t>Non-VA RRH Projected Assistance</t>
  </si>
  <si>
    <t>FY17
RRH Veterans
Served</t>
  </si>
  <si>
    <t>All Non-VA RRH Providers</t>
  </si>
  <si>
    <t>FY17 Successful 
Housing Outcome %</t>
  </si>
  <si>
    <t>FY17 
Non-VA RRH 
Veterans Served</t>
  </si>
  <si>
    <t>FY17 
Non-VA RRH 
Veteran 
PHP</t>
  </si>
  <si>
    <t>---</t>
  </si>
  <si>
    <t>What proportion of homeless Veterans needing RRH are SSVF eligible?</t>
  </si>
  <si>
    <t>SSVF Eligible</t>
  </si>
  <si>
    <t>Not SSVF Eligible (need non-VA)</t>
  </si>
  <si>
    <t>Need RRH in addition to other residential programs</t>
  </si>
  <si>
    <t xml:space="preserve"> RRH Need</t>
  </si>
  <si>
    <t>Non-VA RRH</t>
  </si>
  <si>
    <t>Average Per Month for 2016</t>
  </si>
  <si>
    <t>FY16* Successful Housing Outcome %</t>
  </si>
  <si>
    <t>FY17 
RRH 
Veteran
PHP**</t>
  </si>
  <si>
    <t>FY 17 
SSVF Veteran
PHP**</t>
  </si>
  <si>
    <t>PH placements  from SSVF RRH
(Includes both "RRH Only" and Shared interventions)</t>
  </si>
  <si>
    <t>PH placements  from Non-VA RRH (Includes both "RRH Only" and Shared interventions)</t>
  </si>
  <si>
    <t>Non-VA RRH Need</t>
  </si>
  <si>
    <t>Total Need</t>
  </si>
  <si>
    <t>All Programs - HUD-VASH, SSVF RRH, VA Res. Pgms., and Non-VA 
(In need of any interventions - PSH, RRH, and Other)</t>
  </si>
  <si>
    <t>*Based on FY16 YTD Data as July 2016.  **PHP: Permanent Housing Placements</t>
  </si>
  <si>
    <t>Point  in Time Count, Jan 2016</t>
  </si>
  <si>
    <t>Label</t>
  </si>
  <si>
    <t>Value</t>
  </si>
  <si>
    <t>Model Input</t>
  </si>
  <si>
    <t>Point  in Time Count, Sep 2016: User Entry</t>
  </si>
  <si>
    <t>Inflow, 2016 Monthly: Default</t>
  </si>
  <si>
    <t>Inflow, 2016 Annual: Default</t>
  </si>
  <si>
    <t>Inflow, 2016 Monthly: User Entry</t>
  </si>
  <si>
    <t>Inflow, 2016 Annual: Computed from User Entry</t>
  </si>
  <si>
    <t>2015 PIT Count</t>
  </si>
  <si>
    <t>2016 PIT Count</t>
  </si>
  <si>
    <t>2016 Inflow Annual Estimated</t>
  </si>
  <si>
    <t>Proportion of Chronically Homeless: Default</t>
  </si>
  <si>
    <t>Proportion of non-chronic in need of RRH: Default</t>
  </si>
  <si>
    <t>Proportion of non-chronic in need of Other: Default</t>
  </si>
  <si>
    <t>Proportion Chronic Eligible for VA Healthcare: Default</t>
  </si>
  <si>
    <t>Proportion Needing RRH Eligible for VA Healthcare: Default</t>
  </si>
  <si>
    <t>Proportion of Chronically Homeless: User Entry</t>
  </si>
  <si>
    <t>Proportion of Non-Chronically Homeless: Default</t>
  </si>
  <si>
    <t>Proportion of Self-resolving: Default</t>
  </si>
  <si>
    <t>Proportion Chronic NOT Eligible for VA Healthcare: Default</t>
  </si>
  <si>
    <t>Proportion Needing RRH NOT Eligible for VA Healthcare: Default</t>
  </si>
  <si>
    <t>Proportion of Non-Chronically Homeless: Computed from User Entry</t>
  </si>
  <si>
    <t>Proportion of non-chronic in need of RRH: User Entry</t>
  </si>
  <si>
    <t>Proportion of non-chronic in need of Other: User Entry</t>
  </si>
  <si>
    <t>Proportion of Self-resolving: Computed from User Entry</t>
  </si>
  <si>
    <t>Proportion Needing RRH Eligible for VA Healthcare: User Entry</t>
  </si>
  <si>
    <t>Proportion Needing RRH NOT Eligible for VA Healthcare: Computed from User Entry</t>
  </si>
  <si>
    <t>Point  in Time Count, Sep 2016: Effective Model Input</t>
  </si>
  <si>
    <t>Inflow, 2016 Annual: Effective Model Input</t>
  </si>
  <si>
    <t>Proportion of Chronically Homeless: Effective Model Input</t>
  </si>
  <si>
    <t>Proportion of Non-Chronically Homeless: Effective Model Input</t>
  </si>
  <si>
    <t>Proportion of non-chronic in need of RRH: Effective Model Input</t>
  </si>
  <si>
    <t>Proportion of non-chronic in need of Other: Effective Model Input</t>
  </si>
  <si>
    <t>Proportion of Self-resolving: Effective Model Input</t>
  </si>
  <si>
    <t>Proportion Chronic Eligible for VA Healthcare: Effective Model Input</t>
  </si>
  <si>
    <t>Proportion Chronic NOT Eligible for VA Healthcare: Effective Model Input</t>
  </si>
  <si>
    <t>Proportion Needing RRH Eligible for VA Healthcare: Effective Model Input</t>
  </si>
  <si>
    <t>Proportion Needing RRH NOT Eligible for VA Healthcare: Effective Model Input</t>
  </si>
  <si>
    <t>FY17 Total Homeless: Effective Model Input</t>
  </si>
  <si>
    <t>Eligible for SSVF</t>
  </si>
  <si>
    <t>Not Eligible for SSVF</t>
  </si>
  <si>
    <t>Proportion of Chronically Homeless Needing RRH: Default</t>
  </si>
  <si>
    <t>Proportion of Chronically Homeless NOT Needing RRH: Default</t>
  </si>
  <si>
    <t>Proportion needing RRH in addition to other residential programs</t>
  </si>
  <si>
    <t>Proportion needing RRH in addition to PSH</t>
  </si>
  <si>
    <t>Proportion of Veterans served by Other Residential Programs also Needing RRH: Default</t>
  </si>
  <si>
    <t>Proportion of Veterans served by Other Residential Programs NOT Needing RRH: Default</t>
  </si>
  <si>
    <t>Proportion of Chronically Homeless Needing RRH: User Entry</t>
  </si>
  <si>
    <t>Proportion of Chronically Homeless NOT Needing RRH: Computed from User Entry</t>
  </si>
  <si>
    <t>Proportion of Veterans served by Other Residential Programs also Needing RRH: User Entry</t>
  </si>
  <si>
    <t>Proportion of Veterans served by Other Residential Programs NOT Needing RRH: Computed from User Entry</t>
  </si>
  <si>
    <t>Proportion of Chronically Homeless Needing RRH: Effective Model Input</t>
  </si>
  <si>
    <t>Proportion of Chronically Homeless NOT Needing RRH:Effective Model Input</t>
  </si>
  <si>
    <t>Proportion of Veterans served by Other Residential Programs also Needing RRH: Effective Model Input</t>
  </si>
  <si>
    <t>Proportion of Veterans served by Other Residential Programs NOT Needing RRH: Effective Model Input</t>
  </si>
  <si>
    <t>Needing SSVF RRH Only</t>
  </si>
  <si>
    <t>Needing Non VA RRH Only</t>
  </si>
  <si>
    <t>Needing Other Residential and RRH</t>
  </si>
  <si>
    <t>Needing Other Residential and SSVF-RRH</t>
  </si>
  <si>
    <t>Needing Other Residential and Non VA RRH</t>
  </si>
  <si>
    <t>Needing Non-VA PSH and RRH</t>
  </si>
  <si>
    <t>Needing Non-VA PSH and SSVF-RRH</t>
  </si>
  <si>
    <t>Needing Non-VA PSH and Non VA RRH</t>
  </si>
  <si>
    <t>Needing SSVF RRH: Total</t>
  </si>
  <si>
    <t>Needing Non-VA RRH: Total</t>
  </si>
  <si>
    <t>Needing HUD-VASH and SSVF RRH</t>
  </si>
  <si>
    <t>*** Other than PSH and RRH</t>
  </si>
  <si>
    <t>Need RRH in addition to PSH</t>
  </si>
  <si>
    <t>Do not need RRH in addition to PSH</t>
  </si>
  <si>
    <t>What proportion of Veterans  that primarily need PSH also need RRH?</t>
  </si>
  <si>
    <t>Needing HUD-VASH and Non-VA RRH</t>
  </si>
  <si>
    <t>Need in FY17</t>
  </si>
  <si>
    <t>What proportion of non-chronic homeless Veterans that primarily need 'other residential programs'*** also need RRH?</t>
  </si>
  <si>
    <t>Assets - Total SSVF RRH PH Placements: Computed from User Inputs</t>
  </si>
  <si>
    <t>Assets - Total Non VA RRH PH Placements: Computed from User Inputs</t>
  </si>
  <si>
    <t>Assets - Total HUD-VASH, Non-VA RRH and Other Res. Pgms. PH Placements not shared with RRH</t>
  </si>
  <si>
    <t>FY17  Other VA PH Placements</t>
  </si>
  <si>
    <t>Non-RRH Projected Assistance</t>
  </si>
  <si>
    <t>FY17 
Non RRH 
Veteran 
PHP</t>
  </si>
  <si>
    <t>SSVF RRH Need</t>
  </si>
  <si>
    <t>SSVF RRH PH Placements</t>
  </si>
  <si>
    <t>SSVF RRH Potential Excess</t>
  </si>
  <si>
    <t>Non-VA RRH PH Placements</t>
  </si>
  <si>
    <t>Non-VA RRH Potential Excess</t>
  </si>
  <si>
    <t>Assets - Total PH Placements</t>
  </si>
  <si>
    <t>Total PH Placements</t>
  </si>
  <si>
    <t>Non-VA RRH Gap in Meeting Need</t>
  </si>
  <si>
    <t>SSVF RRH Gap in Meeting Need</t>
  </si>
  <si>
    <t>Total Gap in Meeting Need</t>
  </si>
  <si>
    <t>Total Potential Excess</t>
  </si>
  <si>
    <r>
      <rPr>
        <b/>
        <sz val="12"/>
        <color theme="0"/>
        <rFont val="Calibri"/>
        <family val="2"/>
        <scheme val="minor"/>
      </rPr>
      <t xml:space="preserve">Grantees should use estimates of gap and potential excess(shown above)  to target some of their assistance to CoCs that have gaps in meeting need. </t>
    </r>
    <r>
      <rPr>
        <sz val="12"/>
        <color theme="0"/>
        <rFont val="Calibri"/>
        <family val="2"/>
        <scheme val="minor"/>
      </rPr>
      <t xml:space="preserve">
Grantees should target their resources such that:
a) </t>
    </r>
    <r>
      <rPr>
        <b/>
        <sz val="12"/>
        <color theme="0"/>
        <rFont val="Calibri"/>
        <family val="2"/>
        <scheme val="minor"/>
      </rPr>
      <t>Primarily:</t>
    </r>
    <r>
      <rPr>
        <sz val="12"/>
        <color theme="0"/>
        <rFont val="Calibri"/>
        <family val="2"/>
        <scheme val="minor"/>
      </rPr>
      <t xml:space="preserve"> All gaps in meeting SSVF RRH Need are closed to the maximum extent possible in all CoCs served by each grantee and 
b) </t>
    </r>
    <r>
      <rPr>
        <b/>
        <sz val="12"/>
        <color theme="0"/>
        <rFont val="Calibri"/>
        <family val="2"/>
        <scheme val="minor"/>
      </rPr>
      <t xml:space="preserve">Secondly: </t>
    </r>
    <r>
      <rPr>
        <sz val="12"/>
        <color theme="0"/>
        <rFont val="Calibri"/>
        <family val="2"/>
        <scheme val="minor"/>
      </rPr>
      <t>All gaps in meeting Total Need are closed to the maximum extent possible in all CoCs served by each grantee</t>
    </r>
  </si>
  <si>
    <t>FY16 YTD RRH Succesful Outcome %</t>
  </si>
  <si>
    <t>FY16 YTD Prev Succesful Outcome %</t>
  </si>
  <si>
    <t>In some cases, SSVF RRH assistance Is offered in conjunction with other assistance. The overall need for RRH comprises both "RRH only" assistance and shared assistance. The proportion of sharing shown in the Standard Planning Scenario is based on FY16 YTD data as of July 2016</t>
  </si>
  <si>
    <t>AR-503: Arkansas  Balance of State  CoC</t>
  </si>
  <si>
    <t>AR-504: Delta Hills CoC</t>
  </si>
  <si>
    <t>AR-505: Southeast Arkansas</t>
  </si>
  <si>
    <t>AR-508: Fort Smith CoC</t>
  </si>
  <si>
    <t>AZ-502: Phoenix, Mesa/Maricopa County CoC</t>
  </si>
  <si>
    <t>CA-502: Oakland, Berkeley/Alameda County CoC</t>
  </si>
  <si>
    <t>CA-514: Fresno City &amp; County/Madera County CoC</t>
  </si>
  <si>
    <t>CA-516: Redding/Shasta, Siskiyou, Lassen, Plumas, Del Norte, Modoc, Sierra Counties CoC</t>
  </si>
  <si>
    <t>CA-521: Davis, Woodland/Yolo County CoC</t>
  </si>
  <si>
    <t>CA-523: Colusa, Glenn, Trinity Counties CoC</t>
  </si>
  <si>
    <t>CA-524: Yuba City/Sutter County CoC</t>
  </si>
  <si>
    <t>CA-526: Tuolumne, Amador, Calaveras, Mariposa Counties CoC</t>
  </si>
  <si>
    <t>CA-527: Tehama County CoC</t>
  </si>
  <si>
    <t>CA-529: Lake County CoC</t>
  </si>
  <si>
    <t>CA-601: San Diego City and County CoC</t>
  </si>
  <si>
    <t>CA-602: Santa Ana, Anaheim/Orange County CoC</t>
  </si>
  <si>
    <t>CA-611: Oxnard, San Buenaventura/Ventura County CoC</t>
  </si>
  <si>
    <t>CA-615: Alpine, Inyo, Mono Counties CoC</t>
  </si>
  <si>
    <t>CO-503: Metropolitan Denver CoC</t>
  </si>
  <si>
    <t>CT-503: Bridgeport, Stamford, Norwalk/Fairfield County CoC</t>
  </si>
  <si>
    <t>FL-500: Sarasota, Bradenton/Manatee, Sarasota Counties CoC</t>
  </si>
  <si>
    <t>FL-502: St. Petersburg, Clearwater, Largo/Pinellas County CoC</t>
  </si>
  <si>
    <t>FL-503: Lakeland, Winter Haven/Polk County CoC</t>
  </si>
  <si>
    <t>FL-504: Daytona Beach, Daytona/Volusia, Flagler Counties CoC</t>
  </si>
  <si>
    <t>FL-511: Pensacola/Escambia, Santa Rosa County CoC</t>
  </si>
  <si>
    <t>FL-513: Palm Bay, Melbourne/Brevard County CoC</t>
  </si>
  <si>
    <t>FL-600: Miami-Dade County CoC</t>
  </si>
  <si>
    <t>FL-603: Ft Myers, Cape Coral/Lee County CoC</t>
  </si>
  <si>
    <t>GA-503: Athens-Clarke County CoC</t>
  </si>
  <si>
    <t>GA-504: Augusta-Richmond County CoC</t>
  </si>
  <si>
    <t>HI-501: Honolulu City and County CoC</t>
  </si>
  <si>
    <t>IL-502: Waukegan, North Chicago/Lake County CoC</t>
  </si>
  <si>
    <t>IL-503: Champaign, Urbana, Rantoul/Champaign County CoC</t>
  </si>
  <si>
    <t>IL-506: Joliet, Bolingbrook/Will County CoC</t>
  </si>
  <si>
    <t>IL-507: Peoria, Perkin/Fulton, Tazewell, Peoria, Woodford Counties CoC</t>
  </si>
  <si>
    <t>IL-508: East St. Louis, Belleville/St. Clair County CoC</t>
  </si>
  <si>
    <t>IL-517: Aurora, Elgin/Kane County CoC</t>
  </si>
  <si>
    <t>IL-518: Rock Island, Moline/Northwestern Illinois CoC</t>
  </si>
  <si>
    <t>IN-500: South Bend, Mishawaka/St. Joseph County CoC</t>
  </si>
  <si>
    <t>KS-505: Overland Park, Shawnee/Johnson County CoC</t>
  </si>
  <si>
    <t>KY-501: Louisville-Jefferson County CoC</t>
  </si>
  <si>
    <t>KY-502: Lexington-Fayette County CoC</t>
  </si>
  <si>
    <t>LA-500: Lafayette/Acadiana Regional CoC</t>
  </si>
  <si>
    <t>LA-502: Shreveport/Bossier/Northwest Louisiana CoC</t>
  </si>
  <si>
    <t>LA-508: Houma-Terrebonne, Thibodaux CoC</t>
  </si>
  <si>
    <t>LA-509: Louisiana Balance of State</t>
  </si>
  <si>
    <t>MA-503: Cape Cod/Islands CoC</t>
  </si>
  <si>
    <t>MA-504: Springfield/Hampden County CoC</t>
  </si>
  <si>
    <t>MA-507: Pittsfield/Berkshire, Franklin, Hampshire Counties CoC</t>
  </si>
  <si>
    <t>MA-510: Gloucester, Haverhill, Salem/Essex County CoC</t>
  </si>
  <si>
    <t>MA-511: Quincy, Brockton, Weymouth, Plymouth City and County CoC</t>
  </si>
  <si>
    <t>MA-516: Massachusetts Balance of State</t>
  </si>
  <si>
    <t>MA-518: Brookline, Newton CoC</t>
  </si>
  <si>
    <t>MA-519: Attleboro, Taunton/Bristol County CoC</t>
  </si>
  <si>
    <t>MD-501: Baltimore CoC</t>
  </si>
  <si>
    <t>MD-513: Wicomico, Somerset, Worcester Counties CoC</t>
  </si>
  <si>
    <t>MD-600: Prince George`s County/Maryland CoC</t>
  </si>
  <si>
    <t>MI-502: Dearborn, Dearborn Heights, Westland/Wayne County CoC</t>
  </si>
  <si>
    <t>MI-503: St. Clair Shores, Warren/Macomb County CoC</t>
  </si>
  <si>
    <t>MI-504: Pontiac, Royal Oak/Oakland County CoC</t>
  </si>
  <si>
    <t>MI-507: Portage, Kalamazoo City &amp; County CoC</t>
  </si>
  <si>
    <t>MI-508: Lansing, East Lansing/Ingham County CoC</t>
  </si>
  <si>
    <t>MI-509: Washtenaw County CoC</t>
  </si>
  <si>
    <t>MI-516: Norton Shores, Muskegon City &amp; County CoC</t>
  </si>
  <si>
    <t xml:space="preserve">MN-503: Dakota, Anoka, Washington, Scott, Carver Counties </t>
  </si>
  <si>
    <t>MO-503: St. Charles City &amp; County, Lincoln, Warren Counties CoC</t>
  </si>
  <si>
    <t>MO-604: Kansas City, Independence, Lee's Summit/Jackson County CoC</t>
  </si>
  <si>
    <t>NC-500: Winston-Salem/Forsyth County CoC</t>
  </si>
  <si>
    <t>NC-504: Greensboro, High Point CoC</t>
  </si>
  <si>
    <t>NC-505: Charlotte/Mecklenberg County CoC</t>
  </si>
  <si>
    <t>NE-501: Omaha, Council Bluffs CoC</t>
  </si>
  <si>
    <t>NJ-503: Camden City &amp; County/Gloucester, Cape May, Cumberland Counties CoC</t>
  </si>
  <si>
    <t>NJ-506: Jersey City, Bayonne/Hudson County CoC</t>
  </si>
  <si>
    <t xml:space="preserve">NJ-516: Warren, Sussex, Hunterdon Counties CoC   </t>
  </si>
  <si>
    <t>NV-501: Reno, Sparks/Washoe County CoC</t>
  </si>
  <si>
    <t>NY-500: Rochester, Irondequoit, Greece/Monroe County CoC</t>
  </si>
  <si>
    <t xml:space="preserve">NY-501: Elmira/Steuben, Allegany, Livingston, Chemung, Schuyler Counties CoC </t>
  </si>
  <si>
    <t>NY-504: Cattaragus County CoC</t>
  </si>
  <si>
    <t>NY-505: Syracuse/Onondaga, Oswego Counties CoC</t>
  </si>
  <si>
    <t>NY-508: Buffalo, Niagara Falls/Erie, Niagara, Orleans, Genesee, Wyoming Counties CoC</t>
  </si>
  <si>
    <t>NY-511: Binghamton, Union Town/Broome, Otsego, Chenango, Delaware, Cortland Counties CoC</t>
  </si>
  <si>
    <t>NY-514: Jamestown, Dunkirk/Chautauqua County CoC</t>
  </si>
  <si>
    <t>NY-519: Columbia, Greene Counties CoC</t>
  </si>
  <si>
    <t>NY-522: Jefferson, Lewis, St. Lawrence Counties CoC</t>
  </si>
  <si>
    <t>NY-523: Glens Falls, Saratoga Springs/Saratoga, Washington, Warren, Hamilton Counties CoC</t>
  </si>
  <si>
    <t>NY-602: Newburgh, Middletown/Orange County CoC</t>
  </si>
  <si>
    <t>NY-603: Nassau, Suffolk Counties CoC</t>
  </si>
  <si>
    <t>NY-604: Yonkers, Mount Vernon/Westchester County CoC</t>
  </si>
  <si>
    <t>OH-505: Dayton, Kettering/Montgomery County CoC</t>
  </si>
  <si>
    <t>OH-506: Akron/Summit County CoC</t>
  </si>
  <si>
    <t>OH-508: Canton, Massillon, Alliance/Stark County CoC</t>
  </si>
  <si>
    <t>OK-501: Tulsa City &amp; County CoC</t>
  </si>
  <si>
    <t>OR-500: Eugene, Springfield/Lane County CoC</t>
  </si>
  <si>
    <t>OR-501: Portland, Gresham/Multnomah County CoC</t>
  </si>
  <si>
    <t>OR-502: Medford, Ashland/Jackson County CoC</t>
  </si>
  <si>
    <t>OR-506: Hillsboro, Beaverton/Washington County CoC</t>
  </si>
  <si>
    <t>PA-502: Upper Darby, Chester, Haverford/Delaware County CoC</t>
  </si>
  <si>
    <t>PA-503: Wilkes-Barre, Hazleton, Luzerne County CoC</t>
  </si>
  <si>
    <t>PA-504: Lower Marion, Norristown, Abington/Montgomery County CoC</t>
  </si>
  <si>
    <t>PA-509: Eastern Pennsylvania CoC</t>
  </si>
  <si>
    <t>PA-511: Bristol, Bensalem/Bucks County CoC</t>
  </si>
  <si>
    <t>PA-600: Pittsburgh, McKeesport, Penn Hills/Allegheny County CoC</t>
  </si>
  <si>
    <t>PA-601: Western Pennsylvania CoC</t>
  </si>
  <si>
    <t>PR-503: South-Southeast Puerto Rico CoC</t>
  </si>
  <si>
    <t>SC-501: Greenville, Anderson, Spartanburg/Upstate CoC</t>
  </si>
  <si>
    <t>SC-503: Myrtle Beach, Sumter City &amp; County CoC</t>
  </si>
  <si>
    <t>TN-504: Nashville-Davidson County CoC</t>
  </si>
  <si>
    <t>TX-601: Fort Worth, Arlington/Tarrant County CoC</t>
  </si>
  <si>
    <t>TX-607: Texas Balance of State (BoS) CoC</t>
  </si>
  <si>
    <t>TX-700: Houston, Pasadena/Harris, Fort Bend Counties CoC</t>
  </si>
  <si>
    <t>TX-701: Bryan, College Station/Brazos Valley CoC</t>
  </si>
  <si>
    <t xml:space="preserve">VA-501: Norfolk/Chesapeake, Suffolk, Isle of Wright, Southampton Counties CoC </t>
  </si>
  <si>
    <t>VA-502: Roanoke City &amp; County, Salem CoC</t>
  </si>
  <si>
    <t>VA-505: Newport News, Hampton/Virginia Peninsula CoC</t>
  </si>
  <si>
    <t>VA-513: Harrisburg, Winchester/Western Virginia CoC</t>
  </si>
  <si>
    <t>VA-521: Virginia Balance of State (BoS) CoC</t>
  </si>
  <si>
    <t>WA-503: Tacoma, Lakewood/Pierce County CoC</t>
  </si>
  <si>
    <t>WV-500: Wheeling, Weirton Area CoC</t>
  </si>
  <si>
    <t>AR-508</t>
  </si>
  <si>
    <t>In this abridged Gap Analysis, we will focus first on A) how SSVF RRH meets the needs of Veterans who need successful rapid-rehousing assistance, and then B) how SSVF RRH can help close any gaps in meeting the total need.  Due to its operational flexibility, SSVF can help close gaps across all need categories.</t>
  </si>
  <si>
    <t xml:space="preserve">We will start by developing FY2017 projections of SSVF assistance to be offered by all SSVF grantees in this CoC. Please use the Worksheet below to aggregate this information for the CoC based on inputs from each grantee. These inputs should be based on both current performance and planned operational improvements to maximally leverage SSVF resources to end Veteran homelessness. We will use these inputs to estimate exits to permanent housing (PH) from SSVF RRH. </t>
  </si>
  <si>
    <t xml:space="preserve"> The projected PH placements from non-RRH programs cannot be changed in this tool. It is shown as a reference point and to understand the total gap in the CoC. </t>
  </si>
  <si>
    <t>Finally, we will compare the Need to PH Placements Possible to identify the Gap and Potential Excess. SSVF RRH PH Placements are defined as exits to PH from SSVF RRH.</t>
  </si>
  <si>
    <t>Lastly we will also consider the contribution of other VA and Non-VA programs such as HUD-VASH, non-VA PSH and VA Residential Programs (GPD - Grant and Per Diem, HCHV - Health Care for Homeless Veterans, DCHV - Domiciliary Care for Homeless Veterans, and CWT/TR - Compensated Work Therapy/Transitional Residence). The estimated PH Placements from these programs are based on projected FY17 beds and historical performance. For additional details, please review the unabridged CoC Gap Analysis.</t>
  </si>
  <si>
    <t>Total PH Placements from HUD-VASH, Non-VA PSH and 'Other Residential Programs'. Excludes and PH Placements shared with SSVF RRH and Non-VA RRH</t>
  </si>
  <si>
    <t xml:space="preserve">This abridged version of the Veteran Homelessness Gap Analysis Tool was developed for exclusive use by SSVF grantees with their community partners. This abridged version enables grantees to assess demand and gaps related to SSVF rapid re-housing (RRH) based on official 2016 PIT count data, local By Name Lists (BNL) and/or Homeless Management Information System (HMIS) data, and SSVF asset data, while holding other elements of the gap analysis constant. In order to support uniform requirements across all grantees, this abridged tool should be used by SSVF grantees for every CoC. Please see [LINK] for additional information and instructions. 
Several CoCs are utilizing the unabridged CoC Gap Analysis Tool provided by the VHA Homeless Programs Office. The unabridged version provides expanded explanations,  enables modification of non-SSVF program assets and includes strategy development capabilities. In these CoCs, the SSVF Edition should be used in conjunction with the CoC Gap Analysis Tool. </t>
  </si>
  <si>
    <t>Total Homeless Veterans (Sheltered and Unsheltered) in the CoC geographic area based on Point in Time (PIT) count data submitted to HUD.</t>
  </si>
  <si>
    <r>
      <rPr>
        <b/>
        <sz val="12"/>
        <color theme="1"/>
        <rFont val="Calibri"/>
        <family val="2"/>
        <scheme val="minor"/>
      </rPr>
      <t>CoC Estimates Using HMIS and/or BNL Data:</t>
    </r>
    <r>
      <rPr>
        <sz val="12"/>
        <color theme="1"/>
        <rFont val="Calibri"/>
        <family val="2"/>
        <scheme val="minor"/>
      </rPr>
      <t xml:space="preserve">
If your CoC has comprehensive HMIS and/or BNL data, please use it to identify the </t>
    </r>
    <r>
      <rPr>
        <i/>
        <sz val="12"/>
        <color theme="1"/>
        <rFont val="Calibri"/>
        <family val="2"/>
        <scheme val="minor"/>
      </rPr>
      <t>average</t>
    </r>
    <r>
      <rPr>
        <sz val="12"/>
        <color theme="1"/>
        <rFont val="Calibri"/>
        <family val="2"/>
        <scheme val="minor"/>
      </rPr>
      <t xml:space="preserve"> number of newly homeless Veterans presenting to your local system in 2016.</t>
    </r>
  </si>
  <si>
    <t>Needing Other Residential Programs (with or without RRH assistance)</t>
  </si>
  <si>
    <t>CoC
Scenario</t>
  </si>
  <si>
    <r>
      <rPr>
        <b/>
        <sz val="12"/>
        <color theme="1"/>
        <rFont val="Calibri"/>
        <family val="2"/>
        <scheme val="minor"/>
      </rPr>
      <t xml:space="preserve">Total Homeless Veterans at the beginning of FY 17
</t>
    </r>
    <r>
      <rPr>
        <sz val="12"/>
        <color theme="1"/>
        <rFont val="Calibri"/>
        <family val="2"/>
        <scheme val="minor"/>
      </rPr>
      <t>If your CoC has comprehensive HMIS and/or BNL data, please use it to identify the total unduplicated number of unsheltered and sheltered Veterans (actual or estimated) in the CoC as of September 30, 2016.</t>
    </r>
  </si>
  <si>
    <t>Needing RRH Only (with shelter and/or outreach)</t>
  </si>
  <si>
    <t>Self resolving (only shelter and/or outreach)</t>
  </si>
  <si>
    <t>Based on the sharing proportions above, total need for SSVF and Non-VA RRH:</t>
  </si>
  <si>
    <t>Now, we will also consider the contribution of Non-VA Rapid Re-housing providers.</t>
  </si>
  <si>
    <r>
      <rPr>
        <b/>
        <sz val="12"/>
        <color theme="1"/>
        <rFont val="Calibri"/>
        <family val="2"/>
        <scheme val="minor"/>
      </rPr>
      <t xml:space="preserve">Default Inflow for the Default Projected Inflow
</t>
    </r>
    <r>
      <rPr>
        <sz val="12"/>
        <color theme="1"/>
        <rFont val="Calibri"/>
        <family val="2"/>
        <scheme val="minor"/>
      </rPr>
      <t>VA estimate of average monthly and total annual inflow (number of Veterans who will enter homelessness) based on the change in PIT count between 2015-2016 and the number of permanent housing (PH) placements during this period.</t>
    </r>
  </si>
  <si>
    <r>
      <t>The VA National Office utilized a default projected inflow developed by the United States Interagency Council on Homelessness (USICH), VA operational data</t>
    </r>
    <r>
      <rPr>
        <sz val="11"/>
        <color rgb="FFFF0000"/>
        <rFont val="Calibri"/>
        <family val="2"/>
        <scheme val="minor"/>
      </rPr>
      <t>,</t>
    </r>
    <r>
      <rPr>
        <sz val="11"/>
        <color theme="1"/>
        <rFont val="Calibri"/>
        <family val="2"/>
        <scheme val="minor"/>
      </rPr>
      <t xml:space="preserve"> and HUD data to develop a standard planning scenario suitable for use in planning by most VA Medical Centers and CoCs. This is a planning scenario and NOT a forecast. You may provide your own inputs to customize the scenario if you have detailed HMIS data or analysis to support your inputs.</t>
    </r>
  </si>
  <si>
    <r>
      <t xml:space="preserve">We will now estimate the total number of Veterans who will be homeless in </t>
    </r>
    <r>
      <rPr>
        <sz val="12"/>
        <rFont val="Calibri"/>
        <family val="2"/>
        <scheme val="minor"/>
      </rPr>
      <t>FY2017</t>
    </r>
    <r>
      <rPr>
        <sz val="12"/>
        <color theme="1"/>
        <rFont val="Calibri"/>
        <family val="2"/>
        <scheme val="minor"/>
      </rPr>
      <t xml:space="preserve"> using the Planning Scenario above. Please refer to the unabridged version of this tool for a detailed explanation of these estimates. We will estimate the number of Veterans per need category based on the nature of their homelessness, interventions needed to achieve permanent housing and their eligibility for VA healthcare services.</t>
    </r>
  </si>
  <si>
    <t>Grant Name</t>
  </si>
  <si>
    <t>40x</t>
  </si>
  <si>
    <t>109x</t>
  </si>
  <si>
    <t>48x</t>
  </si>
  <si>
    <t>5x</t>
  </si>
  <si>
    <t>2x</t>
  </si>
  <si>
    <t>33x</t>
  </si>
  <si>
    <t>20x</t>
  </si>
  <si>
    <t>14-IL-198 </t>
  </si>
  <si>
    <t> Veterans Northeast Outreach Center</t>
  </si>
  <si>
    <t>Frontline</t>
  </si>
  <si>
    <t>Version 6.0 FINAL u1.4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</si>
</sst>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color theme="1"/>
      <name val="Calibri"/>
      <family val="2"/>
      <scheme val="minor"/>
    </font>
    <font>
      <b/>
      <sz val="12"/>
      <color theme="0"/>
      <name val="Calibri"/>
      <family val="2"/>
      <scheme val="minor"/>
    </font>
    <font>
      <sz val="14"/>
      <color theme="1"/>
      <name val="Calibri"/>
      <family val="2"/>
      <scheme val="minor"/>
    </font>
    <font>
      <sz val="16"/>
      <color theme="0"/>
      <name val="Calibri"/>
      <family val="2"/>
      <scheme val="minor"/>
    </font>
    <font>
      <sz val="20"/>
      <color theme="0"/>
      <name val="Calibri"/>
      <family val="2"/>
      <scheme val="minor"/>
    </font>
    <font>
      <sz val="18"/>
      <color theme="1"/>
      <name val="Calibri"/>
      <family val="2"/>
      <scheme val="minor"/>
    </font>
    <font>
      <sz val="17"/>
      <color theme="1"/>
      <name val="Calibri"/>
      <family val="2"/>
      <scheme val="minor"/>
    </font>
    <font>
      <sz val="22"/>
      <color theme="3" tint="-0.249977111117893"/>
      <name val="Cambria"/>
      <family val="1"/>
      <scheme val="major"/>
    </font>
    <font>
      <sz val="10"/>
      <name val="Calibri"/>
      <family val="2"/>
      <scheme val="minor"/>
    </font>
    <font>
      <sz val="10"/>
      <color theme="9"/>
      <name val="Calibri"/>
      <family val="2"/>
      <scheme val="minor"/>
    </font>
    <font>
      <sz val="10"/>
      <color theme="9"/>
      <name val="Webdings"/>
      <family val="1"/>
      <charset val="2"/>
    </font>
    <font>
      <sz val="18"/>
      <color theme="1"/>
      <name val="Webdings"/>
      <family val="1"/>
      <charset val="2"/>
    </font>
    <font>
      <sz val="12"/>
      <color rgb="FF000000"/>
      <name val="Calibri"/>
      <family val="2"/>
      <scheme val="minor"/>
    </font>
    <font>
      <b/>
      <sz val="12"/>
      <color rgb="FF000000"/>
      <name val="Calibri"/>
      <family val="2"/>
      <scheme val="minor"/>
    </font>
    <font>
      <i/>
      <sz val="12"/>
      <color theme="1"/>
      <name val="Calibri"/>
      <family val="2"/>
      <scheme val="minor"/>
    </font>
    <font>
      <b/>
      <sz val="16"/>
      <color theme="9"/>
      <name val="Calibri"/>
      <family val="2"/>
      <scheme val="minor"/>
    </font>
    <font>
      <b/>
      <sz val="16"/>
      <color theme="0"/>
      <name val="Calibri"/>
      <family val="2"/>
      <scheme val="minor"/>
    </font>
    <font>
      <b/>
      <sz val="14"/>
      <color theme="0"/>
      <name val="Calibri"/>
      <family val="2"/>
      <scheme val="minor"/>
    </font>
    <font>
      <b/>
      <sz val="10"/>
      <color theme="0"/>
      <name val="Calibri"/>
      <family val="2"/>
      <scheme val="minor"/>
    </font>
    <font>
      <sz val="10"/>
      <color theme="0"/>
      <name val="Calibri"/>
      <family val="2"/>
      <scheme val="minor"/>
    </font>
    <font>
      <sz val="18"/>
      <color theme="0"/>
      <name val="Calibri"/>
      <family val="2"/>
      <scheme val="minor"/>
    </font>
    <font>
      <sz val="11"/>
      <color theme="5"/>
      <name val="Calibri"/>
      <family val="2"/>
      <scheme val="minor"/>
    </font>
    <font>
      <b/>
      <sz val="11"/>
      <color theme="9" tint="-0.249977111117893"/>
      <name val="Calibri"/>
      <family val="2"/>
      <scheme val="minor"/>
    </font>
    <font>
      <b/>
      <sz val="11"/>
      <name val="Calibri"/>
      <family val="2"/>
      <scheme val="minor"/>
    </font>
    <font>
      <b/>
      <sz val="18"/>
      <color theme="0"/>
      <name val="Calibri"/>
      <family val="2"/>
      <scheme val="minor"/>
    </font>
    <font>
      <b/>
      <sz val="11"/>
      <name val="Calibri"/>
      <family val="2"/>
    </font>
    <font>
      <sz val="11"/>
      <name val="Calibri"/>
      <family val="2"/>
    </font>
    <font>
      <sz val="11"/>
      <color rgb="FFFF0000"/>
      <name val="Calibri"/>
      <family val="2"/>
    </font>
    <font>
      <sz val="11"/>
      <color theme="0" tint="-4.9989318521683403E-2"/>
      <name val="Calibri"/>
      <family val="2"/>
      <scheme val="minor"/>
    </font>
    <font>
      <b/>
      <sz val="11"/>
      <color theme="7"/>
      <name val="Calibri"/>
      <family val="2"/>
      <scheme val="minor"/>
    </font>
    <font>
      <b/>
      <sz val="11"/>
      <color theme="6" tint="-0.499984740745262"/>
      <name val="Calibri"/>
      <family val="2"/>
      <scheme val="minor"/>
    </font>
    <font>
      <b/>
      <sz val="11"/>
      <color theme="4" tint="-0.249977111117893"/>
      <name val="Calibri"/>
      <family val="2"/>
      <scheme val="minor"/>
    </font>
    <font>
      <b/>
      <sz val="11"/>
      <color theme="8" tint="-0.499984740745262"/>
      <name val="Calibri"/>
      <family val="2"/>
      <scheme val="minor"/>
    </font>
    <font>
      <sz val="22"/>
      <color theme="1"/>
      <name val="Calibri"/>
      <family val="2"/>
      <scheme val="minor"/>
    </font>
    <font>
      <b/>
      <sz val="11"/>
      <color theme="0"/>
      <name val="Calibri"/>
      <family val="2"/>
      <scheme val="minor"/>
    </font>
    <font>
      <sz val="16"/>
      <color theme="1"/>
      <name val="Calibri"/>
      <family val="2"/>
      <scheme val="minor"/>
    </font>
    <font>
      <sz val="20"/>
      <color theme="1"/>
      <name val="Calibri"/>
      <family val="2"/>
      <scheme val="minor"/>
    </font>
    <font>
      <sz val="14"/>
      <name val="Calibri"/>
      <family val="2"/>
      <scheme val="minor"/>
    </font>
    <font>
      <b/>
      <sz val="12"/>
      <color rgb="FFFF0000"/>
      <name val="Calibri"/>
      <family val="2"/>
      <scheme val="minor"/>
    </font>
    <font>
      <sz val="14"/>
      <color theme="0"/>
      <name val="Calibri"/>
      <family val="2"/>
      <scheme val="minor"/>
    </font>
    <font>
      <sz val="11"/>
      <color rgb="FFFF0000"/>
      <name val="Calibri"/>
      <family val="2"/>
      <scheme val="minor"/>
    </font>
    <font>
      <sz val="11"/>
      <color theme="1"/>
      <name val="Calibri"/>
      <family val="2"/>
    </font>
  </fonts>
  <fills count="3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BFBFB"/>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3"/>
        <bgColor indexed="64"/>
      </patternFill>
    </fill>
    <fill>
      <patternFill patternType="solid">
        <fgColor theme="3" tint="0.79998168889431442"/>
        <bgColor indexed="64"/>
      </patternFill>
    </fill>
  </fills>
  <borders count="2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5" tint="-0.249977111117893"/>
      </right>
      <top style="thin">
        <color theme="1"/>
      </top>
      <bottom style="thin">
        <color theme="1"/>
      </bottom>
      <diagonal/>
    </border>
    <border>
      <left style="thin">
        <color theme="1" tint="0.499984740745262"/>
      </left>
      <right/>
      <top/>
      <bottom/>
      <diagonal/>
    </border>
    <border>
      <left style="thin">
        <color theme="5" tint="-0.249977111117893"/>
      </left>
      <right/>
      <top style="thin">
        <color theme="1"/>
      </top>
      <bottom style="thin">
        <color theme="1"/>
      </bottom>
      <diagonal/>
    </border>
    <border>
      <left/>
      <right/>
      <top/>
      <bottom style="thin">
        <color theme="1"/>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style="thin">
        <color theme="1" tint="0.49998474074526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1" fillId="0" borderId="0">
      <alignment wrapText="1"/>
    </xf>
    <xf numFmtId="0" fontId="32" fillId="0" borderId="0">
      <alignment wrapText="1"/>
    </xf>
  </cellStyleXfs>
  <cellXfs count="248">
    <xf numFmtId="0" fontId="0" fillId="0" borderId="0" xfId="0"/>
    <xf numFmtId="0" fontId="0" fillId="0" borderId="0" xfId="0" applyAlignment="1">
      <alignment vertical="center"/>
    </xf>
    <xf numFmtId="0" fontId="0" fillId="3" borderId="0" xfId="0" applyFill="1" applyProtection="1"/>
    <xf numFmtId="0" fontId="3" fillId="0" borderId="5" xfId="4" applyFont="1" applyBorder="1" applyProtection="1"/>
    <xf numFmtId="0" fontId="3" fillId="0" borderId="5" xfId="4" applyFont="1" applyBorder="1" applyAlignment="1" applyProtection="1">
      <alignment horizontal="left"/>
    </xf>
    <xf numFmtId="164" fontId="3" fillId="0" borderId="5" xfId="4" applyNumberFormat="1" applyFont="1" applyFill="1" applyBorder="1" applyProtection="1"/>
    <xf numFmtId="0" fontId="31" fillId="3" borderId="5" xfId="0" applyFont="1" applyFill="1" applyBorder="1" applyAlignment="1">
      <alignment wrapText="1"/>
    </xf>
    <xf numFmtId="0" fontId="31" fillId="3" borderId="5" xfId="6" applyFont="1" applyFill="1" applyBorder="1" applyAlignment="1">
      <alignment horizontal="left" wrapText="1"/>
    </xf>
    <xf numFmtId="0" fontId="31" fillId="3" borderId="5" xfId="0" applyFont="1" applyFill="1" applyBorder="1" applyAlignment="1"/>
    <xf numFmtId="0" fontId="0" fillId="0" borderId="5" xfId="0" applyBorder="1" applyAlignment="1">
      <alignment vertical="center" wrapText="1"/>
    </xf>
    <xf numFmtId="0" fontId="32" fillId="0" borderId="5" xfId="7" applyBorder="1" applyAlignment="1">
      <alignment horizontal="left" vertical="center" wrapText="1"/>
    </xf>
    <xf numFmtId="0" fontId="0" fillId="0" borderId="5" xfId="0" applyBorder="1" applyAlignment="1">
      <alignment vertical="center"/>
    </xf>
    <xf numFmtId="0" fontId="32" fillId="0" borderId="5" xfId="0" applyFont="1" applyBorder="1" applyAlignment="1">
      <alignment horizontal="left" vertical="center"/>
    </xf>
    <xf numFmtId="0" fontId="32" fillId="0" borderId="5" xfId="7" applyFont="1" applyBorder="1" applyAlignment="1">
      <alignment horizontal="left" vertical="center" wrapText="1"/>
    </xf>
    <xf numFmtId="0" fontId="33" fillId="0" borderId="5" xfId="7" applyFont="1" applyBorder="1" applyAlignment="1">
      <alignment horizontal="left" vertical="center" wrapText="1"/>
    </xf>
    <xf numFmtId="0" fontId="1" fillId="0" borderId="5" xfId="0" applyFont="1" applyBorder="1" applyAlignment="1">
      <alignment horizontal="left" vertical="center" wrapText="1"/>
    </xf>
    <xf numFmtId="0" fontId="32" fillId="0" borderId="5" xfId="0" applyFont="1" applyBorder="1" applyAlignment="1">
      <alignment vertical="center" wrapText="1"/>
    </xf>
    <xf numFmtId="0" fontId="0" fillId="0" borderId="0" xfId="0" applyAlignment="1">
      <alignment vertical="center" wrapText="1"/>
    </xf>
    <xf numFmtId="0" fontId="32" fillId="0" borderId="0" xfId="7" applyAlignment="1">
      <alignment horizontal="left" vertical="center" wrapText="1"/>
    </xf>
    <xf numFmtId="0" fontId="0" fillId="0" borderId="0" xfId="0" applyAlignment="1">
      <alignment horizontal="left" vertical="center"/>
    </xf>
    <xf numFmtId="0" fontId="32" fillId="0" borderId="0" xfId="7" applyFont="1" applyAlignment="1">
      <alignment horizontal="left" vertical="center" wrapText="1"/>
    </xf>
    <xf numFmtId="0" fontId="33" fillId="0" borderId="0" xfId="7" applyFont="1" applyAlignment="1">
      <alignment horizontal="left" vertical="center" wrapText="1"/>
    </xf>
    <xf numFmtId="0" fontId="32" fillId="0" borderId="0" xfId="0" applyFont="1" applyAlignment="1">
      <alignment horizontal="left" vertical="center"/>
    </xf>
    <xf numFmtId="0" fontId="7" fillId="20" borderId="1" xfId="3" applyFont="1" applyFill="1" applyBorder="1" applyAlignment="1" applyProtection="1">
      <alignment wrapText="1"/>
    </xf>
    <xf numFmtId="1" fontId="3" fillId="2" borderId="1" xfId="2" applyNumberFormat="1" applyFont="1" applyFill="1" applyBorder="1" applyAlignment="1" applyProtection="1">
      <alignment vertical="center"/>
      <protection locked="0"/>
    </xf>
    <xf numFmtId="1" fontId="4" fillId="21" borderId="1" xfId="3" applyNumberFormat="1" applyFont="1" applyFill="1" applyBorder="1" applyAlignment="1" applyProtection="1">
      <alignment vertical="center" wrapText="1"/>
    </xf>
    <xf numFmtId="1" fontId="4" fillId="22" borderId="1" xfId="3" applyNumberFormat="1" applyFont="1" applyFill="1" applyBorder="1" applyAlignment="1" applyProtection="1">
      <alignment vertical="center" wrapText="1"/>
    </xf>
    <xf numFmtId="0" fontId="5" fillId="25" borderId="1" xfId="3" applyFont="1" applyFill="1" applyBorder="1" applyAlignment="1" applyProtection="1">
      <alignment wrapText="1"/>
    </xf>
    <xf numFmtId="1" fontId="4" fillId="20" borderId="1" xfId="3" applyNumberFormat="1" applyFont="1" applyFill="1" applyBorder="1" applyAlignment="1" applyProtection="1">
      <alignment vertical="center" wrapText="1"/>
    </xf>
    <xf numFmtId="0" fontId="24" fillId="20" borderId="1" xfId="3" applyFont="1" applyFill="1" applyBorder="1" applyAlignment="1" applyProtection="1">
      <alignment wrapText="1"/>
    </xf>
    <xf numFmtId="0" fontId="24" fillId="13" borderId="1" xfId="3" applyFont="1" applyFill="1" applyBorder="1" applyProtection="1"/>
    <xf numFmtId="0" fontId="24" fillId="22" borderId="1" xfId="3" applyFont="1" applyFill="1" applyBorder="1" applyAlignment="1" applyProtection="1">
      <alignment wrapText="1"/>
    </xf>
    <xf numFmtId="0" fontId="24" fillId="13" borderId="1" xfId="3" applyFont="1" applyFill="1" applyBorder="1" applyAlignment="1" applyProtection="1">
      <alignment wrapText="1"/>
    </xf>
    <xf numFmtId="1" fontId="3" fillId="25" borderId="1" xfId="1" applyNumberFormat="1" applyFont="1" applyFill="1" applyBorder="1" applyAlignment="1" applyProtection="1">
      <alignment vertical="center"/>
    </xf>
    <xf numFmtId="1" fontId="4" fillId="22" borderId="1" xfId="3" quotePrefix="1" applyNumberFormat="1" applyFont="1" applyFill="1" applyBorder="1" applyAlignment="1" applyProtection="1">
      <alignment horizontal="center" vertical="center" wrapText="1"/>
    </xf>
    <xf numFmtId="1" fontId="4" fillId="21" borderId="1" xfId="3" quotePrefix="1" applyNumberFormat="1" applyFont="1" applyFill="1" applyBorder="1" applyAlignment="1" applyProtection="1">
      <alignment horizontal="center" vertical="center" wrapText="1"/>
    </xf>
    <xf numFmtId="1" fontId="3" fillId="8" borderId="1" xfId="2" applyNumberFormat="1" applyFont="1" applyFill="1" applyBorder="1" applyAlignment="1" applyProtection="1">
      <alignment vertical="center"/>
    </xf>
    <xf numFmtId="9" fontId="3" fillId="2" borderId="1" xfId="2" applyFont="1" applyFill="1" applyBorder="1" applyAlignment="1" applyProtection="1">
      <alignment vertical="center"/>
      <protection locked="0"/>
    </xf>
    <xf numFmtId="164" fontId="3" fillId="8" borderId="1" xfId="2" applyNumberFormat="1" applyFont="1" applyFill="1" applyBorder="1" applyAlignment="1" applyProtection="1">
      <alignment vertical="center"/>
    </xf>
    <xf numFmtId="0" fontId="30" fillId="13" borderId="1" xfId="3" applyFont="1" applyFill="1" applyBorder="1" applyAlignment="1" applyProtection="1">
      <alignment vertical="center"/>
    </xf>
    <xf numFmtId="0" fontId="24" fillId="28" borderId="1" xfId="3" applyFont="1" applyFill="1" applyBorder="1" applyAlignment="1" applyProtection="1">
      <alignment wrapText="1"/>
    </xf>
    <xf numFmtId="0" fontId="0" fillId="0" borderId="5" xfId="0" applyBorder="1"/>
    <xf numFmtId="0" fontId="0" fillId="0" borderId="5" xfId="0" applyFill="1" applyBorder="1"/>
    <xf numFmtId="165" fontId="8" fillId="0" borderId="5" xfId="1" applyNumberFormat="1" applyFont="1" applyFill="1" applyBorder="1" applyProtection="1"/>
    <xf numFmtId="0" fontId="3" fillId="0" borderId="5" xfId="4" applyBorder="1" applyProtection="1"/>
    <xf numFmtId="0" fontId="3" fillId="0" borderId="5" xfId="4" applyFont="1" applyBorder="1" applyAlignment="1" applyProtection="1">
      <alignment horizontal="left" indent="1"/>
    </xf>
    <xf numFmtId="0" fontId="3" fillId="0" borderId="5" xfId="4" applyBorder="1" applyAlignment="1" applyProtection="1">
      <alignment horizontal="left" indent="1"/>
    </xf>
    <xf numFmtId="0" fontId="6" fillId="0" borderId="5" xfId="4" applyFont="1" applyBorder="1" applyAlignment="1" applyProtection="1">
      <alignment horizontal="left" indent="1"/>
    </xf>
    <xf numFmtId="0" fontId="20" fillId="0" borderId="5" xfId="4" applyFont="1" applyBorder="1" applyAlignment="1" applyProtection="1">
      <alignment horizontal="left" indent="1"/>
    </xf>
    <xf numFmtId="0" fontId="4" fillId="0" borderId="5" xfId="3" applyFont="1" applyFill="1" applyBorder="1"/>
    <xf numFmtId="43" fontId="8" fillId="0" borderId="5" xfId="1" applyNumberFormat="1" applyFont="1" applyFill="1" applyBorder="1" applyProtection="1"/>
    <xf numFmtId="165" fontId="8" fillId="0" borderId="5" xfId="0" applyNumberFormat="1" applyFont="1" applyFill="1" applyBorder="1"/>
    <xf numFmtId="9" fontId="0" fillId="0" borderId="0" xfId="0" applyNumberFormat="1"/>
    <xf numFmtId="164" fontId="8" fillId="0" borderId="5" xfId="2" applyNumberFormat="1" applyFont="1" applyFill="1" applyBorder="1" applyProtection="1"/>
    <xf numFmtId="0" fontId="40" fillId="28" borderId="5" xfId="0" applyFont="1" applyFill="1" applyBorder="1"/>
    <xf numFmtId="0" fontId="0" fillId="29" borderId="5" xfId="0" applyFill="1" applyBorder="1"/>
    <xf numFmtId="0" fontId="3" fillId="0" borderId="5" xfId="4" applyFont="1" applyFill="1" applyBorder="1" applyProtection="1"/>
    <xf numFmtId="0" fontId="3" fillId="0" borderId="5" xfId="4" applyFill="1" applyBorder="1" applyProtection="1"/>
    <xf numFmtId="0" fontId="5" fillId="0" borderId="5" xfId="3" applyFont="1" applyFill="1" applyBorder="1"/>
    <xf numFmtId="0" fontId="3" fillId="0" borderId="5" xfId="4" applyNumberFormat="1" applyFont="1" applyBorder="1" applyAlignment="1" applyProtection="1">
      <alignment horizontal="left"/>
    </xf>
    <xf numFmtId="0" fontId="41" fillId="0" borderId="5" xfId="4" applyNumberFormat="1" applyFont="1" applyFill="1" applyBorder="1" applyProtection="1"/>
    <xf numFmtId="0" fontId="8" fillId="0" borderId="5" xfId="0" applyFont="1" applyBorder="1"/>
    <xf numFmtId="0" fontId="3" fillId="0" borderId="5" xfId="4" applyFont="1" applyBorder="1" applyAlignment="1" applyProtection="1">
      <alignment horizontal="left" indent="2"/>
    </xf>
    <xf numFmtId="164" fontId="8" fillId="0" borderId="5" xfId="0" applyNumberFormat="1" applyFont="1" applyFill="1" applyBorder="1"/>
    <xf numFmtId="164" fontId="8" fillId="0" borderId="5" xfId="2" applyNumberFormat="1" applyFont="1" applyFill="1" applyBorder="1"/>
    <xf numFmtId="1" fontId="8" fillId="0" borderId="5" xfId="0" applyNumberFormat="1" applyFont="1" applyBorder="1"/>
    <xf numFmtId="0" fontId="0" fillId="0" borderId="5" xfId="0" applyBorder="1" applyAlignment="1">
      <alignment horizontal="left" indent="1"/>
    </xf>
    <xf numFmtId="1" fontId="43" fillId="0" borderId="5" xfId="4" applyNumberFormat="1" applyFont="1" applyFill="1" applyBorder="1" applyProtection="1"/>
    <xf numFmtId="0" fontId="8" fillId="0" borderId="0" xfId="0" applyFont="1"/>
    <xf numFmtId="0" fontId="31" fillId="3" borderId="6" xfId="0" applyFont="1" applyFill="1" applyBorder="1" applyAlignment="1">
      <alignment horizontal="left"/>
    </xf>
    <xf numFmtId="0" fontId="32" fillId="0" borderId="6" xfId="0" applyFont="1" applyBorder="1" applyAlignment="1">
      <alignment horizontal="left" vertical="center"/>
    </xf>
    <xf numFmtId="0" fontId="31" fillId="3" borderId="6" xfId="0" applyFont="1" applyFill="1" applyBorder="1" applyAlignment="1">
      <alignment horizontal="left" wrapText="1"/>
    </xf>
    <xf numFmtId="0" fontId="31" fillId="3" borderId="1" xfId="0" applyFont="1" applyFill="1" applyBorder="1" applyAlignment="1">
      <alignment horizontal="left" wrapText="1"/>
    </xf>
    <xf numFmtId="164" fontId="0" fillId="0" borderId="1" xfId="2" applyNumberFormat="1" applyFont="1" applyBorder="1"/>
    <xf numFmtId="164" fontId="0" fillId="0" borderId="17" xfId="2" applyNumberFormat="1" applyFont="1" applyBorder="1"/>
    <xf numFmtId="0" fontId="28" fillId="3" borderId="0" xfId="0" applyFont="1" applyFill="1" applyBorder="1" applyAlignment="1" applyProtection="1">
      <alignment horizontal="center"/>
    </xf>
    <xf numFmtId="0" fontId="2" fillId="3" borderId="0" xfId="0" applyFont="1" applyFill="1" applyBorder="1" applyAlignment="1" applyProtection="1">
      <alignment horizontal="center"/>
    </xf>
    <xf numFmtId="0" fontId="13" fillId="2" borderId="0" xfId="0" applyFont="1" applyFill="1" applyAlignment="1" applyProtection="1">
      <alignment vertical="center"/>
    </xf>
    <xf numFmtId="0" fontId="0" fillId="0" borderId="0" xfId="0" applyProtection="1"/>
    <xf numFmtId="0" fontId="27" fillId="11" borderId="0" xfId="0" applyFont="1" applyFill="1" applyProtection="1"/>
    <xf numFmtId="0" fontId="0" fillId="11" borderId="0" xfId="0" applyFill="1" applyProtection="1"/>
    <xf numFmtId="0" fontId="12" fillId="7" borderId="0" xfId="0" applyFont="1" applyFill="1" applyAlignment="1" applyProtection="1">
      <alignment vertical="center"/>
    </xf>
    <xf numFmtId="0" fontId="0" fillId="7" borderId="0" xfId="0" applyFill="1" applyProtection="1"/>
    <xf numFmtId="0" fontId="14" fillId="7" borderId="0" xfId="0" applyFont="1" applyFill="1" applyAlignment="1" applyProtection="1">
      <alignment horizontal="right" vertical="center"/>
    </xf>
    <xf numFmtId="0" fontId="15" fillId="13" borderId="0" xfId="0" applyFont="1" applyFill="1" applyAlignment="1" applyProtection="1">
      <alignment horizontal="left" wrapText="1" indent="2"/>
    </xf>
    <xf numFmtId="0" fontId="10" fillId="0" borderId="0" xfId="0" applyFont="1" applyFill="1" applyAlignment="1" applyProtection="1">
      <alignment horizontal="left" vertical="center"/>
    </xf>
    <xf numFmtId="0" fontId="15" fillId="0" borderId="0" xfId="0" applyFont="1" applyFill="1" applyAlignment="1" applyProtection="1">
      <alignment horizontal="left" vertical="center" wrapText="1" indent="2"/>
    </xf>
    <xf numFmtId="0" fontId="0" fillId="3" borderId="0" xfId="0" applyFill="1" applyAlignment="1" applyProtection="1">
      <alignment horizontal="left" wrapText="1"/>
    </xf>
    <xf numFmtId="0" fontId="3" fillId="3" borderId="0" xfId="0" applyFont="1" applyFill="1" applyAlignment="1" applyProtection="1">
      <alignment horizontal="left" wrapText="1"/>
    </xf>
    <xf numFmtId="0" fontId="0" fillId="16" borderId="0" xfId="0" applyFill="1" applyProtection="1"/>
    <xf numFmtId="0" fontId="0" fillId="16" borderId="0" xfId="0" quotePrefix="1" applyFill="1" applyAlignment="1" applyProtection="1">
      <alignment horizontal="center"/>
    </xf>
    <xf numFmtId="0" fontId="0" fillId="16" borderId="0" xfId="0" quotePrefix="1" applyFill="1" applyBorder="1" applyAlignment="1" applyProtection="1">
      <alignment horizontal="center"/>
    </xf>
    <xf numFmtId="0" fontId="0" fillId="16" borderId="0" xfId="0" applyFill="1" applyBorder="1" applyAlignment="1" applyProtection="1">
      <alignment horizontal="right" vertical="center" wrapText="1" indent="1"/>
    </xf>
    <xf numFmtId="0" fontId="0" fillId="16" borderId="0" xfId="0" applyFill="1" applyBorder="1" applyAlignment="1" applyProtection="1">
      <alignment horizontal="right" vertical="center" indent="1"/>
    </xf>
    <xf numFmtId="0" fontId="9" fillId="16" borderId="0" xfId="0" applyFont="1" applyFill="1" applyBorder="1" applyProtection="1"/>
    <xf numFmtId="0" fontId="0" fillId="0" borderId="0" xfId="0" applyAlignment="1" applyProtection="1">
      <alignment vertical="center"/>
    </xf>
    <xf numFmtId="0" fontId="0" fillId="3" borderId="0" xfId="0" applyFill="1" applyAlignment="1" applyProtection="1">
      <alignment vertical="center"/>
    </xf>
    <xf numFmtId="0" fontId="2" fillId="3" borderId="0" xfId="0" applyFont="1" applyFill="1" applyAlignment="1" applyProtection="1">
      <alignment horizontal="right"/>
    </xf>
    <xf numFmtId="0" fontId="2" fillId="3" borderId="0" xfId="0" applyFont="1" applyFill="1" applyAlignment="1" applyProtection="1">
      <alignment horizontal="center"/>
    </xf>
    <xf numFmtId="0" fontId="3" fillId="8" borderId="3" xfId="0" applyFont="1" applyFill="1" applyBorder="1" applyAlignment="1" applyProtection="1">
      <alignment horizontal="right" vertical="center" wrapText="1" indent="1"/>
    </xf>
    <xf numFmtId="0" fontId="21" fillId="0" borderId="1" xfId="0" applyFont="1" applyBorder="1" applyAlignment="1" applyProtection="1">
      <alignment horizontal="right" vertical="center"/>
    </xf>
    <xf numFmtId="0" fontId="21" fillId="0" borderId="0" xfId="0" applyFont="1" applyBorder="1" applyAlignment="1" applyProtection="1">
      <alignment horizontal="right" vertical="center"/>
    </xf>
    <xf numFmtId="0" fontId="0" fillId="3" borderId="0" xfId="0" quotePrefix="1" applyFill="1" applyAlignment="1" applyProtection="1">
      <alignment horizontal="center"/>
    </xf>
    <xf numFmtId="0" fontId="11" fillId="7" borderId="0" xfId="3" applyFont="1" applyFill="1" applyAlignment="1" applyProtection="1">
      <alignment horizontal="center" vertical="top" textRotation="90"/>
    </xf>
    <xf numFmtId="0" fontId="11" fillId="2" borderId="0" xfId="3" applyFont="1" applyFill="1" applyAlignment="1" applyProtection="1">
      <alignment horizontal="center" vertical="top" textRotation="90"/>
    </xf>
    <xf numFmtId="0" fontId="0" fillId="2" borderId="0" xfId="0" applyFill="1" applyProtection="1"/>
    <xf numFmtId="0" fontId="0" fillId="11" borderId="0" xfId="0" applyFill="1" applyAlignment="1" applyProtection="1">
      <alignment horizontal="left"/>
    </xf>
    <xf numFmtId="0" fontId="0" fillId="0" borderId="0" xfId="0" applyAlignment="1" applyProtection="1">
      <alignment horizontal="left"/>
    </xf>
    <xf numFmtId="9" fontId="40" fillId="28" borderId="5" xfId="2" applyNumberFormat="1" applyFont="1" applyFill="1" applyBorder="1" applyAlignment="1" applyProtection="1">
      <alignment horizontal="center" wrapText="1"/>
    </xf>
    <xf numFmtId="164" fontId="0" fillId="7" borderId="5" xfId="2" applyNumberFormat="1" applyFont="1" applyFill="1" applyBorder="1" applyProtection="1"/>
    <xf numFmtId="9" fontId="40" fillId="26" borderId="5" xfId="2" applyNumberFormat="1" applyFont="1" applyFill="1" applyBorder="1" applyAlignment="1" applyProtection="1">
      <alignment horizontal="center" wrapText="1"/>
    </xf>
    <xf numFmtId="9" fontId="40" fillId="27" borderId="5" xfId="2" applyNumberFormat="1" applyFont="1" applyFill="1" applyBorder="1" applyAlignment="1" applyProtection="1">
      <alignment horizontal="center" wrapText="1"/>
    </xf>
    <xf numFmtId="9" fontId="2" fillId="25" borderId="5" xfId="2" applyNumberFormat="1" applyFont="1" applyFill="1" applyBorder="1" applyAlignment="1" applyProtection="1">
      <alignment horizontal="center" wrapText="1"/>
    </xf>
    <xf numFmtId="9" fontId="2" fillId="25" borderId="1" xfId="2" applyNumberFormat="1" applyFont="1" applyFill="1" applyBorder="1" applyAlignment="1" applyProtection="1">
      <alignment horizontal="center" wrapText="1"/>
    </xf>
    <xf numFmtId="9" fontId="0" fillId="7" borderId="5" xfId="2" applyNumberFormat="1" applyFont="1" applyFill="1" applyBorder="1" applyProtection="1"/>
    <xf numFmtId="9" fontId="0" fillId="7" borderId="1" xfId="2" applyNumberFormat="1" applyFont="1" applyFill="1" applyBorder="1" applyProtection="1"/>
    <xf numFmtId="0" fontId="39" fillId="16" borderId="0" xfId="0" applyFont="1" applyFill="1" applyProtection="1"/>
    <xf numFmtId="0" fontId="42" fillId="16" borderId="0" xfId="0" applyFont="1" applyFill="1" applyProtection="1"/>
    <xf numFmtId="0" fontId="34" fillId="3" borderId="0" xfId="0" applyFont="1" applyFill="1" applyProtection="1"/>
    <xf numFmtId="0" fontId="6" fillId="6" borderId="1" xfId="0" applyFont="1" applyFill="1" applyBorder="1" applyAlignment="1" applyProtection="1"/>
    <xf numFmtId="0" fontId="6" fillId="6" borderId="1" xfId="0" applyFont="1" applyFill="1" applyBorder="1" applyAlignment="1" applyProtection="1">
      <alignment wrapText="1"/>
    </xf>
    <xf numFmtId="0" fontId="19" fillId="15" borderId="1" xfId="3" applyFont="1" applyFill="1" applyBorder="1" applyAlignment="1" applyProtection="1">
      <alignment vertical="center" wrapText="1"/>
    </xf>
    <xf numFmtId="0" fontId="18" fillId="10" borderId="1" xfId="3" applyFont="1" applyFill="1" applyBorder="1" applyAlignment="1" applyProtection="1">
      <alignment vertical="center" wrapText="1"/>
    </xf>
    <xf numFmtId="0" fontId="3" fillId="16" borderId="0" xfId="0" applyFont="1" applyFill="1" applyAlignment="1" applyProtection="1">
      <alignment horizontal="left" vertical="top" wrapText="1"/>
    </xf>
    <xf numFmtId="0" fontId="3" fillId="16" borderId="0" xfId="0" applyFont="1" applyFill="1" applyAlignment="1" applyProtection="1">
      <alignment horizontal="left" vertical="top"/>
    </xf>
    <xf numFmtId="0" fontId="11" fillId="0" borderId="0" xfId="3" applyFont="1" applyFill="1" applyAlignment="1" applyProtection="1">
      <alignment horizontal="center" vertical="top" textRotation="90"/>
    </xf>
    <xf numFmtId="0" fontId="0" fillId="0" borderId="0" xfId="0" applyFill="1" applyProtection="1"/>
    <xf numFmtId="165" fontId="5" fillId="2" borderId="1" xfId="1" applyNumberFormat="1" applyFont="1" applyFill="1" applyBorder="1" applyAlignment="1" applyProtection="1">
      <alignment vertical="center" wrapText="1"/>
      <protection locked="0"/>
    </xf>
    <xf numFmtId="164" fontId="0" fillId="2" borderId="5" xfId="2" applyNumberFormat="1" applyFont="1" applyFill="1" applyBorder="1" applyProtection="1">
      <protection locked="0"/>
    </xf>
    <xf numFmtId="9" fontId="0" fillId="2" borderId="5" xfId="2" applyNumberFormat="1" applyFont="1" applyFill="1" applyBorder="1" applyProtection="1">
      <protection locked="0"/>
    </xf>
    <xf numFmtId="9" fontId="0" fillId="2" borderId="1" xfId="2" applyNumberFormat="1" applyFont="1" applyFill="1" applyBorder="1" applyProtection="1">
      <protection locked="0"/>
    </xf>
    <xf numFmtId="164" fontId="3" fillId="7" borderId="1" xfId="2" applyNumberFormat="1" applyFont="1" applyFill="1" applyBorder="1" applyAlignment="1" applyProtection="1">
      <alignment vertical="center"/>
    </xf>
    <xf numFmtId="1" fontId="3" fillId="7" borderId="1" xfId="2" applyNumberFormat="1" applyFont="1" applyFill="1" applyBorder="1" applyAlignment="1" applyProtection="1">
      <alignment vertical="center"/>
    </xf>
    <xf numFmtId="164" fontId="3" fillId="25" borderId="1" xfId="2" applyNumberFormat="1" applyFont="1" applyFill="1" applyBorder="1" applyAlignment="1" applyProtection="1">
      <alignment wrapText="1"/>
    </xf>
    <xf numFmtId="0" fontId="29" fillId="0" borderId="0" xfId="0" applyFont="1" applyAlignment="1">
      <alignment wrapText="1"/>
    </xf>
    <xf numFmtId="0" fontId="29" fillId="0" borderId="0" xfId="0" applyFont="1"/>
    <xf numFmtId="0" fontId="0" fillId="0" borderId="0" xfId="0" applyBorder="1" applyAlignment="1">
      <alignment vertical="center" wrapText="1"/>
    </xf>
    <xf numFmtId="164" fontId="0" fillId="0" borderId="5" xfId="2" applyNumberFormat="1" applyFont="1" applyBorder="1"/>
    <xf numFmtId="0" fontId="0" fillId="0" borderId="18" xfId="0" applyBorder="1" applyAlignment="1">
      <alignment vertical="center"/>
    </xf>
    <xf numFmtId="0" fontId="47" fillId="0" borderId="5" xfId="0" applyFont="1" applyBorder="1" applyAlignment="1">
      <alignment vertical="center"/>
    </xf>
    <xf numFmtId="0" fontId="0" fillId="0" borderId="20" xfId="0" applyBorder="1" applyAlignment="1">
      <alignment vertical="center"/>
    </xf>
    <xf numFmtId="0" fontId="32" fillId="0" borderId="19" xfId="7" applyBorder="1" applyAlignment="1">
      <alignment horizontal="left" vertical="center" wrapText="1"/>
    </xf>
    <xf numFmtId="0" fontId="32" fillId="0" borderId="19" xfId="7" applyFont="1" applyBorder="1" applyAlignment="1">
      <alignment horizontal="left" vertical="center" wrapText="1"/>
    </xf>
    <xf numFmtId="0" fontId="0" fillId="0" borderId="19" xfId="0" applyBorder="1" applyAlignment="1">
      <alignment vertical="center" wrapText="1"/>
    </xf>
    <xf numFmtId="0" fontId="0" fillId="0" borderId="6" xfId="0" applyBorder="1" applyAlignment="1">
      <alignment vertical="center"/>
    </xf>
    <xf numFmtId="0" fontId="32" fillId="0" borderId="0" xfId="0" applyFont="1" applyBorder="1" applyAlignment="1">
      <alignment horizontal="left" vertical="center"/>
    </xf>
    <xf numFmtId="0" fontId="0" fillId="0" borderId="6" xfId="0" applyBorder="1" applyAlignment="1">
      <alignment horizontal="left" vertical="center"/>
    </xf>
    <xf numFmtId="0" fontId="3" fillId="3" borderId="0" xfId="0" applyFont="1" applyFill="1" applyAlignment="1" applyProtection="1">
      <alignment horizontal="left" wrapText="1"/>
    </xf>
    <xf numFmtId="0" fontId="3" fillId="3" borderId="0" xfId="0" applyFont="1" applyFill="1" applyAlignment="1" applyProtection="1">
      <alignment horizontal="left" vertical="center" wrapText="1"/>
    </xf>
    <xf numFmtId="17" fontId="0" fillId="16" borderId="0" xfId="0" quotePrefix="1" applyNumberFormat="1" applyFill="1" applyBorder="1" applyAlignment="1" applyProtection="1">
      <alignment horizontal="center"/>
    </xf>
    <xf numFmtId="0" fontId="11" fillId="7" borderId="0" xfId="3" applyFont="1" applyFill="1" applyAlignment="1" applyProtection="1">
      <alignment horizontal="center" vertical="top" textRotation="90"/>
    </xf>
    <xf numFmtId="0" fontId="3" fillId="16" borderId="0" xfId="0" applyFont="1" applyFill="1" applyAlignment="1" applyProtection="1">
      <alignment horizontal="left" wrapText="1"/>
    </xf>
    <xf numFmtId="0" fontId="23" fillId="26" borderId="6" xfId="0" applyFont="1" applyFill="1" applyBorder="1" applyAlignment="1" applyProtection="1">
      <alignment horizontal="left" wrapText="1"/>
    </xf>
    <xf numFmtId="0" fontId="23" fillId="26" borderId="7" xfId="0" applyFont="1" applyFill="1" applyBorder="1" applyAlignment="1" applyProtection="1">
      <alignment horizontal="left" wrapText="1"/>
    </xf>
    <xf numFmtId="0" fontId="35" fillId="8" borderId="6" xfId="0" applyFont="1" applyFill="1" applyBorder="1" applyAlignment="1" applyProtection="1">
      <alignment horizontal="left"/>
    </xf>
    <xf numFmtId="0" fontId="35" fillId="8" borderId="7" xfId="0" applyFont="1" applyFill="1" applyBorder="1" applyAlignment="1" applyProtection="1">
      <alignment horizontal="left"/>
    </xf>
    <xf numFmtId="0" fontId="3" fillId="16" borderId="0" xfId="0" applyFont="1" applyFill="1" applyAlignment="1" applyProtection="1">
      <alignment horizontal="left"/>
    </xf>
    <xf numFmtId="0" fontId="3" fillId="7" borderId="8" xfId="0" applyFont="1" applyFill="1" applyBorder="1" applyAlignment="1" applyProtection="1">
      <alignment horizontal="left" vertical="center" wrapText="1"/>
    </xf>
    <xf numFmtId="0" fontId="0" fillId="16" borderId="15" xfId="0" quotePrefix="1" applyFill="1" applyBorder="1" applyAlignment="1" applyProtection="1">
      <alignment horizontal="center"/>
    </xf>
    <xf numFmtId="17" fontId="0" fillId="16" borderId="15" xfId="0" quotePrefix="1" applyNumberFormat="1" applyFill="1" applyBorder="1" applyAlignment="1" applyProtection="1">
      <alignment horizontal="center"/>
    </xf>
    <xf numFmtId="0" fontId="22" fillId="19" borderId="14" xfId="0" applyFont="1" applyFill="1" applyBorder="1" applyAlignment="1" applyProtection="1">
      <alignment horizontal="center" vertical="center" wrapText="1"/>
    </xf>
    <xf numFmtId="0" fontId="22" fillId="19" borderId="10" xfId="0" applyFont="1" applyFill="1" applyBorder="1" applyAlignment="1" applyProtection="1">
      <alignment horizontal="center" vertical="center" wrapText="1"/>
    </xf>
    <xf numFmtId="0" fontId="22" fillId="19" borderId="12" xfId="0" applyFont="1" applyFill="1" applyBorder="1" applyAlignment="1" applyProtection="1">
      <alignment horizontal="center" vertical="center" wrapText="1"/>
    </xf>
    <xf numFmtId="0" fontId="22" fillId="23" borderId="14" xfId="0" applyFont="1" applyFill="1" applyBorder="1" applyAlignment="1" applyProtection="1">
      <alignment horizontal="center" vertical="center" wrapText="1"/>
    </xf>
    <xf numFmtId="0" fontId="22" fillId="23" borderId="10" xfId="0" applyFont="1" applyFill="1" applyBorder="1" applyAlignment="1" applyProtection="1">
      <alignment horizontal="center" vertical="center" wrapText="1"/>
    </xf>
    <xf numFmtId="0" fontId="22" fillId="23" borderId="12"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2" fillId="24" borderId="9" xfId="0" applyNumberFormat="1" applyFont="1" applyFill="1" applyBorder="1" applyAlignment="1" applyProtection="1">
      <alignment horizontal="center" vertical="center" wrapText="1"/>
    </xf>
    <xf numFmtId="0" fontId="22" fillId="24" borderId="10" xfId="0" applyNumberFormat="1" applyFont="1" applyFill="1" applyBorder="1" applyAlignment="1" applyProtection="1">
      <alignment horizontal="center" vertical="center" wrapText="1"/>
    </xf>
    <xf numFmtId="0" fontId="22" fillId="24" borderId="11" xfId="0" applyNumberFormat="1" applyFont="1" applyFill="1" applyBorder="1" applyAlignment="1" applyProtection="1">
      <alignment horizontal="center" vertical="center" wrapText="1"/>
    </xf>
    <xf numFmtId="0" fontId="6" fillId="7" borderId="9" xfId="0" applyFont="1" applyFill="1" applyBorder="1" applyAlignment="1" applyProtection="1">
      <alignment horizontal="left" vertical="center" wrapText="1"/>
    </xf>
    <xf numFmtId="0" fontId="3" fillId="7" borderId="10" xfId="0" applyFont="1" applyFill="1" applyBorder="1" applyAlignment="1" applyProtection="1">
      <alignment horizontal="left" vertical="center" wrapText="1"/>
    </xf>
    <xf numFmtId="0" fontId="3" fillId="7" borderId="12" xfId="0" applyFont="1" applyFill="1" applyBorder="1" applyAlignment="1" applyProtection="1">
      <alignment horizontal="left" vertical="center" wrapText="1"/>
    </xf>
    <xf numFmtId="17" fontId="0" fillId="3" borderId="0" xfId="0" quotePrefix="1" applyNumberFormat="1" applyFill="1" applyBorder="1" applyAlignment="1" applyProtection="1">
      <alignment horizontal="center"/>
    </xf>
    <xf numFmtId="0" fontId="10" fillId="12" borderId="0" xfId="0" applyFont="1" applyFill="1" applyAlignment="1" applyProtection="1">
      <alignment horizontal="left" vertical="center"/>
      <protection locked="0"/>
    </xf>
    <xf numFmtId="0" fontId="44" fillId="2" borderId="0" xfId="0" applyFont="1" applyFill="1" applyAlignment="1" applyProtection="1">
      <alignment horizontal="center" vertical="top" wrapText="1"/>
    </xf>
    <xf numFmtId="1" fontId="8" fillId="17" borderId="2" xfId="0" applyNumberFormat="1" applyFont="1" applyFill="1" applyBorder="1" applyAlignment="1" applyProtection="1">
      <alignment horizontal="center" vertical="center"/>
    </xf>
    <xf numFmtId="1" fontId="8" fillId="17" borderId="3" xfId="0" applyNumberFormat="1" applyFont="1" applyFill="1" applyBorder="1" applyAlignment="1" applyProtection="1">
      <alignment horizontal="center" vertical="center"/>
    </xf>
    <xf numFmtId="1" fontId="45" fillId="24" borderId="1" xfId="0" applyNumberFormat="1" applyFont="1" applyFill="1" applyBorder="1" applyAlignment="1" applyProtection="1">
      <alignment horizontal="center" vertical="center"/>
    </xf>
    <xf numFmtId="1" fontId="8" fillId="14" borderId="1" xfId="0" applyNumberFormat="1" applyFont="1" applyFill="1" applyBorder="1" applyAlignment="1" applyProtection="1">
      <alignment horizontal="center" vertical="center"/>
    </xf>
    <xf numFmtId="0" fontId="3" fillId="2" borderId="1" xfId="0" applyFont="1" applyFill="1" applyBorder="1" applyAlignment="1" applyProtection="1">
      <alignment horizontal="center" wrapText="1"/>
      <protection locked="0"/>
    </xf>
    <xf numFmtId="0" fontId="38" fillId="8" borderId="6" xfId="0" applyFont="1" applyFill="1" applyBorder="1" applyAlignment="1" applyProtection="1">
      <alignment horizontal="left"/>
    </xf>
    <xf numFmtId="0" fontId="38" fillId="8" borderId="7" xfId="0" applyFont="1" applyFill="1" applyBorder="1" applyAlignment="1" applyProtection="1">
      <alignment horizontal="left"/>
    </xf>
    <xf numFmtId="0" fontId="28" fillId="8" borderId="6" xfId="0" applyFont="1" applyFill="1" applyBorder="1" applyAlignment="1" applyProtection="1">
      <alignment horizontal="left"/>
    </xf>
    <xf numFmtId="0" fontId="28" fillId="8" borderId="7" xfId="0" applyFont="1" applyFill="1" applyBorder="1" applyAlignment="1" applyProtection="1">
      <alignment horizontal="left"/>
    </xf>
    <xf numFmtId="0" fontId="23" fillId="28" borderId="6" xfId="0" applyFont="1" applyFill="1" applyBorder="1" applyAlignment="1" applyProtection="1">
      <alignment horizontal="left" wrapText="1"/>
    </xf>
    <xf numFmtId="0" fontId="23" fillId="28" borderId="7" xfId="0" applyFont="1" applyFill="1" applyBorder="1" applyAlignment="1" applyProtection="1">
      <alignment horizontal="left" wrapText="1"/>
    </xf>
    <xf numFmtId="0" fontId="0" fillId="16" borderId="0" xfId="0" applyFill="1" applyAlignment="1" applyProtection="1">
      <alignment horizontal="left" wrapText="1"/>
    </xf>
    <xf numFmtId="0" fontId="23" fillId="6" borderId="6" xfId="0" applyFont="1" applyFill="1" applyBorder="1" applyAlignment="1" applyProtection="1">
      <alignment horizontal="left" wrapText="1"/>
    </xf>
    <xf numFmtId="0" fontId="23" fillId="6" borderId="7" xfId="0" applyFont="1" applyFill="1" applyBorder="1" applyAlignment="1" applyProtection="1">
      <alignment horizontal="left" wrapText="1"/>
    </xf>
    <xf numFmtId="0" fontId="29" fillId="8" borderId="6" xfId="0" applyFont="1" applyFill="1" applyBorder="1" applyAlignment="1" applyProtection="1">
      <alignment horizontal="left"/>
    </xf>
    <xf numFmtId="0" fontId="29" fillId="8" borderId="7" xfId="0" applyFont="1" applyFill="1" applyBorder="1" applyAlignment="1" applyProtection="1">
      <alignment horizontal="left"/>
    </xf>
    <xf numFmtId="0" fontId="23" fillId="22" borderId="2" xfId="0" applyFont="1" applyFill="1" applyBorder="1" applyAlignment="1" applyProtection="1">
      <alignment horizontal="left" wrapText="1"/>
    </xf>
    <xf numFmtId="0" fontId="23" fillId="22" borderId="4" xfId="0" applyFont="1" applyFill="1" applyBorder="1" applyAlignment="1" applyProtection="1">
      <alignment horizontal="left" wrapText="1"/>
    </xf>
    <xf numFmtId="0" fontId="23" fillId="22" borderId="3" xfId="0" applyFont="1" applyFill="1" applyBorder="1" applyAlignment="1" applyProtection="1">
      <alignment horizontal="left" wrapText="1"/>
    </xf>
    <xf numFmtId="0" fontId="29" fillId="8" borderId="2" xfId="0" applyFont="1" applyFill="1" applyBorder="1" applyAlignment="1" applyProtection="1">
      <alignment horizontal="left" wrapText="1"/>
    </xf>
    <xf numFmtId="0" fontId="29" fillId="8" borderId="4" xfId="0" applyFont="1" applyFill="1" applyBorder="1" applyAlignment="1" applyProtection="1">
      <alignment horizontal="left" wrapText="1"/>
    </xf>
    <xf numFmtId="0" fontId="29" fillId="8" borderId="3" xfId="0" applyFont="1" applyFill="1" applyBorder="1" applyAlignment="1" applyProtection="1">
      <alignment horizontal="left" wrapText="1"/>
    </xf>
    <xf numFmtId="0" fontId="37" fillId="8" borderId="6" xfId="0" applyFont="1" applyFill="1" applyBorder="1" applyAlignment="1" applyProtection="1">
      <alignment horizontal="left" wrapText="1"/>
    </xf>
    <xf numFmtId="0" fontId="37" fillId="8" borderId="16" xfId="0" applyFont="1" applyFill="1" applyBorder="1" applyAlignment="1" applyProtection="1">
      <alignment horizontal="left" wrapText="1"/>
    </xf>
    <xf numFmtId="0" fontId="30" fillId="22" borderId="1" xfId="3" applyFont="1" applyFill="1" applyBorder="1" applyAlignment="1" applyProtection="1">
      <alignment horizontal="center" vertical="center"/>
    </xf>
    <xf numFmtId="0" fontId="30" fillId="13" borderId="1" xfId="3" applyFont="1" applyFill="1" applyBorder="1" applyAlignment="1" applyProtection="1">
      <alignment horizontal="left" vertical="center"/>
    </xf>
    <xf numFmtId="0" fontId="3" fillId="8" borderId="2" xfId="0" applyFont="1" applyFill="1" applyBorder="1" applyAlignment="1" applyProtection="1">
      <alignment horizontal="right" vertical="center" wrapText="1" indent="1"/>
    </xf>
    <xf numFmtId="0" fontId="3" fillId="8" borderId="4" xfId="0" applyFont="1" applyFill="1" applyBorder="1" applyAlignment="1" applyProtection="1">
      <alignment horizontal="right" vertical="center" wrapText="1" indent="1"/>
    </xf>
    <xf numFmtId="0" fontId="3" fillId="8" borderId="3" xfId="0" applyFont="1" applyFill="1" applyBorder="1" applyAlignment="1" applyProtection="1">
      <alignment horizontal="right" vertical="center" wrapText="1" indent="1"/>
    </xf>
    <xf numFmtId="0" fontId="36" fillId="8" borderId="6" xfId="0" applyFont="1" applyFill="1" applyBorder="1" applyAlignment="1" applyProtection="1">
      <alignment horizontal="left"/>
    </xf>
    <xf numFmtId="0" fontId="36" fillId="8" borderId="7" xfId="0" applyFont="1" applyFill="1" applyBorder="1" applyAlignment="1" applyProtection="1">
      <alignment horizontal="left"/>
    </xf>
    <xf numFmtId="0" fontId="4" fillId="9" borderId="0" xfId="0" applyFont="1" applyFill="1" applyAlignment="1" applyProtection="1">
      <alignment horizontal="center" vertical="center"/>
    </xf>
    <xf numFmtId="0" fontId="11" fillId="7" borderId="0" xfId="3" applyFont="1" applyFill="1" applyAlignment="1" applyProtection="1">
      <alignment horizontal="left" vertical="top" textRotation="90"/>
    </xf>
    <xf numFmtId="0" fontId="7" fillId="12" borderId="1" xfId="0" applyFont="1" applyFill="1" applyBorder="1" applyAlignment="1" applyProtection="1">
      <alignment horizontal="left"/>
    </xf>
    <xf numFmtId="0" fontId="7" fillId="4" borderId="1" xfId="0" applyFont="1" applyFill="1" applyBorder="1" applyAlignment="1" applyProtection="1">
      <alignment horizontal="center" wrapText="1"/>
    </xf>
    <xf numFmtId="1" fontId="45" fillId="22" borderId="2" xfId="3" applyNumberFormat="1" applyFont="1" applyFill="1" applyBorder="1" applyAlignment="1" applyProtection="1">
      <alignment horizontal="center" vertical="center" wrapText="1"/>
    </xf>
    <xf numFmtId="1" fontId="45" fillId="22" borderId="3" xfId="3" applyNumberFormat="1" applyFont="1" applyFill="1" applyBorder="1" applyAlignment="1" applyProtection="1">
      <alignment horizontal="center" vertical="center" wrapText="1"/>
    </xf>
    <xf numFmtId="0" fontId="6" fillId="3" borderId="0" xfId="0" applyFont="1" applyFill="1" applyAlignment="1" applyProtection="1">
      <alignment horizontal="left" wrapText="1"/>
    </xf>
    <xf numFmtId="0" fontId="4" fillId="9" borderId="0" xfId="0" applyFont="1" applyFill="1" applyAlignment="1" applyProtection="1">
      <alignment horizontal="left" vertical="top" wrapText="1"/>
    </xf>
    <xf numFmtId="0" fontId="7" fillId="19" borderId="1" xfId="0" applyFont="1" applyFill="1" applyBorder="1" applyAlignment="1" applyProtection="1">
      <alignment horizontal="center" wrapText="1"/>
    </xf>
    <xf numFmtId="0" fontId="3" fillId="7" borderId="9" xfId="0" applyFont="1" applyFill="1" applyBorder="1" applyAlignment="1" applyProtection="1">
      <alignment horizontal="left" vertical="center" wrapText="1"/>
    </xf>
    <xf numFmtId="0" fontId="3" fillId="7" borderId="11" xfId="0" applyFont="1" applyFill="1" applyBorder="1" applyAlignment="1" applyProtection="1">
      <alignment horizontal="left" vertical="center" wrapText="1"/>
    </xf>
    <xf numFmtId="0" fontId="2" fillId="3" borderId="0" xfId="0" applyFont="1" applyFill="1" applyBorder="1" applyAlignment="1" applyProtection="1">
      <alignment horizontal="center"/>
    </xf>
    <xf numFmtId="166" fontId="41" fillId="2" borderId="9" xfId="0" applyNumberFormat="1" applyFont="1" applyFill="1" applyBorder="1" applyAlignment="1" applyProtection="1">
      <alignment horizontal="center" vertical="center" wrapText="1"/>
      <protection locked="0"/>
    </xf>
    <xf numFmtId="166" fontId="41" fillId="2" borderId="10" xfId="0" applyNumberFormat="1" applyFont="1" applyFill="1" applyBorder="1" applyAlignment="1" applyProtection="1">
      <alignment horizontal="center" vertical="center" wrapText="1"/>
      <protection locked="0"/>
    </xf>
    <xf numFmtId="166" fontId="41" fillId="2" borderId="11" xfId="0" applyNumberFormat="1" applyFont="1" applyFill="1" applyBorder="1" applyAlignment="1" applyProtection="1">
      <alignment horizontal="center" vertical="center" wrapText="1"/>
      <protection locked="0"/>
    </xf>
    <xf numFmtId="0" fontId="9" fillId="24" borderId="9" xfId="0" applyFont="1" applyFill="1" applyBorder="1" applyAlignment="1" applyProtection="1">
      <alignment horizontal="center" vertical="center"/>
    </xf>
    <xf numFmtId="0" fontId="9" fillId="24" borderId="10" xfId="0" applyFont="1" applyFill="1" applyBorder="1" applyAlignment="1" applyProtection="1">
      <alignment horizontal="center" vertical="center"/>
    </xf>
    <xf numFmtId="0" fontId="9" fillId="24" borderId="11" xfId="0" applyFont="1" applyFill="1" applyBorder="1" applyAlignment="1" applyProtection="1">
      <alignment horizontal="center" vertical="center"/>
    </xf>
    <xf numFmtId="0" fontId="0" fillId="3" borderId="15" xfId="0" quotePrefix="1" applyFill="1" applyBorder="1" applyAlignment="1" applyProtection="1">
      <alignment horizontal="center"/>
    </xf>
    <xf numFmtId="0" fontId="29" fillId="8" borderId="1" xfId="0" applyFont="1" applyFill="1" applyBorder="1" applyAlignment="1" applyProtection="1">
      <alignment horizontal="left"/>
    </xf>
    <xf numFmtId="0" fontId="3" fillId="25" borderId="1" xfId="0" applyFont="1" applyFill="1" applyBorder="1" applyAlignment="1" applyProtection="1">
      <alignment horizontal="left" vertical="center" wrapText="1"/>
    </xf>
    <xf numFmtId="0" fontId="0" fillId="3" borderId="0" xfId="0" applyFill="1" applyAlignment="1" applyProtection="1">
      <alignment horizontal="left" wrapText="1"/>
    </xf>
    <xf numFmtId="0" fontId="30" fillId="20" borderId="1" xfId="3" applyFont="1" applyFill="1" applyBorder="1" applyAlignment="1" applyProtection="1">
      <alignment horizontal="center" vertical="center"/>
    </xf>
    <xf numFmtId="0" fontId="28" fillId="3" borderId="0" xfId="0" applyFont="1" applyFill="1" applyBorder="1" applyAlignment="1" applyProtection="1">
      <alignment horizontal="center"/>
    </xf>
    <xf numFmtId="0" fontId="30" fillId="13" borderId="13" xfId="3" applyFont="1" applyFill="1" applyBorder="1" applyAlignment="1" applyProtection="1">
      <alignment horizontal="center" vertical="center"/>
    </xf>
    <xf numFmtId="0" fontId="30" fillId="13" borderId="0" xfId="3" applyFont="1" applyFill="1" applyBorder="1" applyAlignment="1" applyProtection="1">
      <alignment horizontal="center" vertical="center"/>
    </xf>
    <xf numFmtId="0" fontId="26" fillId="18" borderId="0" xfId="0" applyFont="1" applyFill="1" applyAlignment="1" applyProtection="1">
      <alignment horizontal="center" vertical="center" wrapText="1"/>
    </xf>
    <xf numFmtId="0" fontId="7" fillId="5" borderId="2" xfId="0" applyFont="1" applyFill="1" applyBorder="1" applyAlignment="1" applyProtection="1">
      <alignment horizontal="center" wrapText="1"/>
    </xf>
    <xf numFmtId="0" fontId="7" fillId="5" borderId="3" xfId="0" applyFont="1" applyFill="1" applyBorder="1" applyAlignment="1" applyProtection="1">
      <alignment horizontal="center" wrapText="1"/>
    </xf>
    <xf numFmtId="0" fontId="7" fillId="20" borderId="2" xfId="0" applyFont="1" applyFill="1" applyBorder="1" applyAlignment="1" applyProtection="1">
      <alignment horizontal="center" wrapText="1"/>
    </xf>
    <xf numFmtId="0" fontId="7" fillId="20" borderId="3" xfId="0" applyFont="1" applyFill="1" applyBorder="1" applyAlignment="1" applyProtection="1">
      <alignment horizontal="center" wrapText="1"/>
    </xf>
    <xf numFmtId="0" fontId="30" fillId="13" borderId="2" xfId="3" applyFont="1" applyFill="1" applyBorder="1" applyAlignment="1" applyProtection="1">
      <alignment horizontal="left" vertical="center"/>
    </xf>
    <xf numFmtId="0" fontId="30" fillId="13" borderId="4" xfId="3" applyFont="1" applyFill="1" applyBorder="1" applyAlignment="1" applyProtection="1">
      <alignment horizontal="left" vertical="center"/>
    </xf>
    <xf numFmtId="0" fontId="30" fillId="13" borderId="3" xfId="3" applyFont="1" applyFill="1" applyBorder="1" applyAlignment="1" applyProtection="1">
      <alignment horizontal="left" vertical="center"/>
    </xf>
    <xf numFmtId="0" fontId="23" fillId="27" borderId="6" xfId="0" applyFont="1" applyFill="1" applyBorder="1" applyAlignment="1" applyProtection="1">
      <alignment horizontal="left" wrapText="1"/>
    </xf>
    <xf numFmtId="0" fontId="23" fillId="27" borderId="7" xfId="0" applyFont="1" applyFill="1" applyBorder="1" applyAlignment="1" applyProtection="1">
      <alignment horizontal="left" wrapText="1"/>
    </xf>
    <xf numFmtId="0" fontId="22" fillId="24" borderId="9" xfId="0" applyFont="1" applyFill="1" applyBorder="1" applyAlignment="1" applyProtection="1">
      <alignment horizontal="center" vertical="center" wrapText="1"/>
    </xf>
    <xf numFmtId="0" fontId="22" fillId="24" borderId="10" xfId="0" applyFont="1" applyFill="1" applyBorder="1" applyAlignment="1" applyProtection="1">
      <alignment horizontal="center" vertical="center" wrapText="1"/>
    </xf>
    <xf numFmtId="0" fontId="22" fillId="24" borderId="11" xfId="0" applyFont="1" applyFill="1" applyBorder="1" applyAlignment="1" applyProtection="1">
      <alignment horizontal="center" vertical="center" wrapText="1"/>
    </xf>
  </cellXfs>
  <cellStyles count="8">
    <cellStyle name="Column0Style" xfId="7"/>
    <cellStyle name="Comma" xfId="1" builtinId="3"/>
    <cellStyle name="Heading" xfId="6"/>
    <cellStyle name="Normal" xfId="0" builtinId="0"/>
    <cellStyle name="Normal 4" xfId="4"/>
    <cellStyle name="Normal 5" xfId="3"/>
    <cellStyle name="Percent" xfId="2" builtinId="5"/>
    <cellStyle name="Percent 4" xfId="5"/>
  </cellStyles>
  <dxfs count="6">
    <dxf>
      <font>
        <b/>
        <i val="0"/>
        <color theme="0"/>
      </font>
      <fill>
        <patternFill patternType="darkGray">
          <fgColor theme="5" tint="-0.24994659260841701"/>
        </patternFill>
      </fill>
      <border>
        <left style="thin">
          <color auto="1"/>
        </left>
        <right style="thin">
          <color auto="1"/>
        </right>
        <top style="thin">
          <color auto="1"/>
        </top>
        <bottom style="thin">
          <color auto="1"/>
        </bottom>
      </border>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34998626667073579"/>
      </font>
    </dxf>
  </dxfs>
  <tableStyles count="0" defaultTableStyle="TableStyleMedium2" defaultPivotStyle="PivotStyleLight16"/>
  <colors>
    <mruColors>
      <color rgb="FFFBFB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053C068-FDA6-F744-9CD4-9316ECC5EE2B}" type="doc">
      <dgm:prSet loTypeId="urn:microsoft.com/office/officeart/2005/8/layout/equation1" loCatId="" qsTypeId="urn:microsoft.com/office/officeart/2005/8/quickstyle/simple4" qsCatId="simple" csTypeId="urn:microsoft.com/office/officeart/2005/8/colors/accent0_3" csCatId="mainScheme" phldr="1"/>
      <dgm:spPr/>
    </dgm:pt>
    <dgm:pt modelId="{04086869-26A8-D441-BDC0-C5911BA45C13}">
      <dgm:prSet phldrT="[Text]"/>
      <dgm:spPr>
        <a:xfrm>
          <a:off x="5651" y="33590"/>
          <a:ext cx="763488" cy="763488"/>
        </a:xfrm>
      </dgm:spPr>
      <dgm:t>
        <a:bodyPr/>
        <a:lstStyle/>
        <a:p>
          <a:r>
            <a:rPr lang="en-US" dirty="0" smtClean="0">
              <a:latin typeface="Calibri"/>
              <a:ea typeface="+mn-ea"/>
              <a:cs typeface="+mn-cs"/>
            </a:rPr>
            <a:t>Homeless</a:t>
          </a:r>
          <a:br>
            <a:rPr lang="en-US" dirty="0" smtClean="0">
              <a:latin typeface="Calibri"/>
              <a:ea typeface="+mn-ea"/>
              <a:cs typeface="+mn-cs"/>
            </a:rPr>
          </a:br>
          <a:r>
            <a:rPr lang="en-US" dirty="0" smtClean="0">
              <a:latin typeface="Calibri"/>
              <a:ea typeface="+mn-ea"/>
              <a:cs typeface="+mn-cs"/>
            </a:rPr>
            <a:t>at start of FY17</a:t>
          </a:r>
          <a:endParaRPr lang="en-US" dirty="0">
            <a:latin typeface="Calibri"/>
            <a:ea typeface="+mn-ea"/>
            <a:cs typeface="+mn-cs"/>
          </a:endParaRPr>
        </a:p>
      </dgm:t>
    </dgm:pt>
    <dgm:pt modelId="{DDCDC0FC-FB5F-6548-8B92-E9216D7E7BC3}" type="parTrans" cxnId="{03B005F4-BAB7-BE47-BDA1-703D0237DF4A}">
      <dgm:prSet/>
      <dgm:spPr/>
      <dgm:t>
        <a:bodyPr/>
        <a:lstStyle/>
        <a:p>
          <a:endParaRPr lang="en-US">
            <a:solidFill>
              <a:schemeClr val="tx1">
                <a:lumMod val="95000"/>
                <a:lumOff val="5000"/>
              </a:schemeClr>
            </a:solidFill>
          </a:endParaRPr>
        </a:p>
      </dgm:t>
    </dgm:pt>
    <dgm:pt modelId="{4C491E1A-D065-2F4A-920B-D248205F62BE}" type="sibTrans" cxnId="{03B005F4-BAB7-BE47-BDA1-703D0237DF4A}">
      <dgm:prSet/>
      <dgm:spPr>
        <a:xfrm>
          <a:off x="831135" y="193922"/>
          <a:ext cx="442823" cy="442823"/>
        </a:xfrm>
      </dgm:spPr>
      <dgm:t>
        <a:bodyPr/>
        <a:lstStyle/>
        <a:p>
          <a:endParaRPr lang="en-US">
            <a:solidFill>
              <a:sysClr val="windowText" lastClr="000000">
                <a:lumMod val="95000"/>
                <a:lumOff val="5000"/>
              </a:sysClr>
            </a:solidFill>
            <a:latin typeface="Calibri"/>
            <a:ea typeface="+mn-ea"/>
            <a:cs typeface="+mn-cs"/>
          </a:endParaRPr>
        </a:p>
      </dgm:t>
    </dgm:pt>
    <dgm:pt modelId="{7943C937-D6EB-014F-B9DF-AE5197395DE8}">
      <dgm:prSet phldrT="[Text]"/>
      <dgm:spPr>
        <a:xfrm>
          <a:off x="3996557" y="33590"/>
          <a:ext cx="763488" cy="763488"/>
        </a:xfrm>
      </dgm:spPr>
      <dgm:t>
        <a:bodyPr/>
        <a:lstStyle/>
        <a:p>
          <a:r>
            <a:rPr lang="en-US" smtClean="0">
              <a:latin typeface="Calibri"/>
              <a:ea typeface="+mn-ea"/>
              <a:cs typeface="+mn-cs"/>
            </a:rPr>
            <a:t>FY17</a:t>
          </a:r>
          <a:br>
            <a:rPr lang="en-US" smtClean="0">
              <a:latin typeface="Calibri"/>
              <a:ea typeface="+mn-ea"/>
              <a:cs typeface="+mn-cs"/>
            </a:rPr>
          </a:br>
          <a:r>
            <a:rPr lang="en-US" smtClean="0">
              <a:latin typeface="Calibri"/>
              <a:ea typeface="+mn-ea"/>
              <a:cs typeface="+mn-cs"/>
            </a:rPr>
            <a:t>Inflow</a:t>
          </a:r>
          <a:br>
            <a:rPr lang="en-US" smtClean="0">
              <a:latin typeface="Calibri"/>
              <a:ea typeface="+mn-ea"/>
              <a:cs typeface="+mn-cs"/>
            </a:rPr>
          </a:br>
          <a:r>
            <a:rPr lang="en-US" smtClean="0">
              <a:latin typeface="Calibri"/>
              <a:ea typeface="+mn-ea"/>
              <a:cs typeface="+mn-cs"/>
            </a:rPr>
            <a:t>(est.)</a:t>
          </a:r>
          <a:endParaRPr lang="en-US" dirty="0">
            <a:latin typeface="Calibri"/>
            <a:ea typeface="+mn-ea"/>
            <a:cs typeface="+mn-cs"/>
          </a:endParaRPr>
        </a:p>
      </dgm:t>
    </dgm:pt>
    <dgm:pt modelId="{6DE76C0D-E865-7F4A-8F15-EAE03E39566D}" type="parTrans" cxnId="{B6F88750-0D79-2F4A-83D6-D10FF6B85ED7}">
      <dgm:prSet/>
      <dgm:spPr/>
      <dgm:t>
        <a:bodyPr/>
        <a:lstStyle/>
        <a:p>
          <a:endParaRPr lang="en-US">
            <a:solidFill>
              <a:schemeClr val="tx1">
                <a:lumMod val="95000"/>
                <a:lumOff val="5000"/>
              </a:schemeClr>
            </a:solidFill>
          </a:endParaRPr>
        </a:p>
      </dgm:t>
    </dgm:pt>
    <dgm:pt modelId="{CC0A955C-9EE0-0E40-A578-58C2256ABBD7}" type="sibTrans" cxnId="{B6F88750-0D79-2F4A-83D6-D10FF6B85ED7}">
      <dgm:prSet/>
      <dgm:spPr>
        <a:xfrm>
          <a:off x="4822041" y="193922"/>
          <a:ext cx="442823" cy="442823"/>
        </a:xfrm>
      </dgm:spPr>
      <dgm:t>
        <a:bodyPr/>
        <a:lstStyle/>
        <a:p>
          <a:endParaRPr lang="en-US">
            <a:solidFill>
              <a:sysClr val="windowText" lastClr="000000">
                <a:lumMod val="95000"/>
                <a:lumOff val="5000"/>
              </a:sysClr>
            </a:solidFill>
            <a:latin typeface="Calibri"/>
            <a:ea typeface="+mn-ea"/>
            <a:cs typeface="+mn-cs"/>
          </a:endParaRPr>
        </a:p>
      </dgm:t>
    </dgm:pt>
    <dgm:pt modelId="{9ED1A11C-7863-FD47-A5E9-EAC3C3705507}">
      <dgm:prSet phldrT="[Text]"/>
      <dgm:spPr>
        <a:xfrm>
          <a:off x="5326859" y="33590"/>
          <a:ext cx="763488" cy="763488"/>
        </a:xfrm>
      </dgm:spPr>
      <dgm:t>
        <a:bodyPr/>
        <a:lstStyle/>
        <a:p>
          <a:r>
            <a:rPr lang="en-US" dirty="0" smtClean="0">
              <a:latin typeface="Calibri"/>
              <a:ea typeface="+mn-ea"/>
              <a:cs typeface="+mn-cs"/>
            </a:rPr>
            <a:t>Total FY17</a:t>
          </a:r>
          <a:br>
            <a:rPr lang="en-US" dirty="0" smtClean="0">
              <a:latin typeface="Calibri"/>
              <a:ea typeface="+mn-ea"/>
              <a:cs typeface="+mn-cs"/>
            </a:rPr>
          </a:br>
          <a:r>
            <a:rPr lang="en-US" dirty="0" smtClean="0">
              <a:latin typeface="Calibri"/>
              <a:ea typeface="+mn-ea"/>
              <a:cs typeface="+mn-cs"/>
            </a:rPr>
            <a:t>Homeless</a:t>
          </a:r>
          <a:br>
            <a:rPr lang="en-US" dirty="0" smtClean="0">
              <a:latin typeface="Calibri"/>
              <a:ea typeface="+mn-ea"/>
              <a:cs typeface="+mn-cs"/>
            </a:rPr>
          </a:br>
          <a:r>
            <a:rPr lang="en-US" dirty="0" smtClean="0">
              <a:latin typeface="Calibri"/>
              <a:ea typeface="+mn-ea"/>
              <a:cs typeface="+mn-cs"/>
            </a:rPr>
            <a:t>(est.)</a:t>
          </a:r>
          <a:endParaRPr lang="en-US" dirty="0">
            <a:latin typeface="Calibri"/>
            <a:ea typeface="+mn-ea"/>
            <a:cs typeface="+mn-cs"/>
          </a:endParaRPr>
        </a:p>
      </dgm:t>
    </dgm:pt>
    <dgm:pt modelId="{0C702710-FFB3-E343-8EE8-53163005D3C2}" type="parTrans" cxnId="{E63CA4E2-018D-3345-9AD5-FE72871ADCFD}">
      <dgm:prSet/>
      <dgm:spPr/>
      <dgm:t>
        <a:bodyPr/>
        <a:lstStyle/>
        <a:p>
          <a:endParaRPr lang="en-US">
            <a:solidFill>
              <a:schemeClr val="tx1">
                <a:lumMod val="95000"/>
                <a:lumOff val="5000"/>
              </a:schemeClr>
            </a:solidFill>
          </a:endParaRPr>
        </a:p>
      </dgm:t>
    </dgm:pt>
    <dgm:pt modelId="{C1B83967-2D14-C148-B20B-3DB8FB65B741}" type="sibTrans" cxnId="{E63CA4E2-018D-3345-9AD5-FE72871ADCFD}">
      <dgm:prSet/>
      <dgm:spPr/>
      <dgm:t>
        <a:bodyPr/>
        <a:lstStyle/>
        <a:p>
          <a:endParaRPr lang="en-US">
            <a:solidFill>
              <a:schemeClr val="tx1">
                <a:lumMod val="95000"/>
                <a:lumOff val="5000"/>
              </a:schemeClr>
            </a:solidFill>
          </a:endParaRPr>
        </a:p>
      </dgm:t>
    </dgm:pt>
    <dgm:pt modelId="{C9D2A78D-45F3-F04F-929C-C4636E36AEB7}" type="pres">
      <dgm:prSet presAssocID="{7053C068-FDA6-F744-9CD4-9316ECC5EE2B}" presName="linearFlow" presStyleCnt="0">
        <dgm:presLayoutVars>
          <dgm:dir/>
          <dgm:resizeHandles val="exact"/>
        </dgm:presLayoutVars>
      </dgm:prSet>
      <dgm:spPr/>
    </dgm:pt>
    <dgm:pt modelId="{3CD10EEB-1E80-3846-9BD9-8BD286CF273C}" type="pres">
      <dgm:prSet presAssocID="{04086869-26A8-D441-BDC0-C5911BA45C13}" presName="node" presStyleLbl="node1" presStyleIdx="0" presStyleCnt="3" custLinFactX="-85132" custLinFactNeighborX="-100000">
        <dgm:presLayoutVars>
          <dgm:bulletEnabled val="1"/>
        </dgm:presLayoutVars>
      </dgm:prSet>
      <dgm:spPr>
        <a:prstGeom prst="ellipse">
          <a:avLst/>
        </a:prstGeom>
      </dgm:spPr>
      <dgm:t>
        <a:bodyPr/>
        <a:lstStyle/>
        <a:p>
          <a:endParaRPr lang="en-US"/>
        </a:p>
      </dgm:t>
    </dgm:pt>
    <dgm:pt modelId="{5CB378CE-2E73-E848-92BC-77700F4DA5C3}" type="pres">
      <dgm:prSet presAssocID="{4C491E1A-D065-2F4A-920B-D248205F62BE}" presName="spacerL" presStyleCnt="0"/>
      <dgm:spPr/>
    </dgm:pt>
    <dgm:pt modelId="{B1A96BB2-3497-984D-9B4D-21A6FB937500}" type="pres">
      <dgm:prSet presAssocID="{4C491E1A-D065-2F4A-920B-D248205F62BE}" presName="sibTrans" presStyleLbl="sibTrans2D1" presStyleIdx="0" presStyleCnt="2" custLinFactX="-20689" custLinFactNeighborX="-100000" custLinFactNeighborY="3874"/>
      <dgm:spPr>
        <a:prstGeom prst="mathPlus">
          <a:avLst/>
        </a:prstGeom>
      </dgm:spPr>
      <dgm:t>
        <a:bodyPr/>
        <a:lstStyle/>
        <a:p>
          <a:endParaRPr lang="en-US"/>
        </a:p>
      </dgm:t>
    </dgm:pt>
    <dgm:pt modelId="{C6AD932F-3D43-1040-9AC7-460425A311C4}" type="pres">
      <dgm:prSet presAssocID="{4C491E1A-D065-2F4A-920B-D248205F62BE}" presName="spacerR" presStyleCnt="0"/>
      <dgm:spPr/>
    </dgm:pt>
    <dgm:pt modelId="{BAB90F0E-FDA5-BF43-92E5-4D52B5366A37}" type="pres">
      <dgm:prSet presAssocID="{7943C937-D6EB-014F-B9DF-AE5197395DE8}" presName="node" presStyleLbl="node1" presStyleIdx="1" presStyleCnt="3">
        <dgm:presLayoutVars>
          <dgm:bulletEnabled val="1"/>
        </dgm:presLayoutVars>
      </dgm:prSet>
      <dgm:spPr>
        <a:prstGeom prst="ellipse">
          <a:avLst/>
        </a:prstGeom>
      </dgm:spPr>
      <dgm:t>
        <a:bodyPr/>
        <a:lstStyle/>
        <a:p>
          <a:endParaRPr lang="en-US"/>
        </a:p>
      </dgm:t>
    </dgm:pt>
    <dgm:pt modelId="{FC50BBC2-731F-6D4E-B9A2-54C8074BF3D8}" type="pres">
      <dgm:prSet presAssocID="{CC0A955C-9EE0-0E40-A578-58C2256ABBD7}" presName="spacerL" presStyleCnt="0"/>
      <dgm:spPr/>
    </dgm:pt>
    <dgm:pt modelId="{6814522B-9778-FA40-85A0-4684ED5F470E}" type="pres">
      <dgm:prSet presAssocID="{CC0A955C-9EE0-0E40-A578-58C2256ABBD7}" presName="sibTrans" presStyleLbl="sibTrans2D1" presStyleIdx="1" presStyleCnt="2" custLinFactX="23827" custLinFactNeighborX="100000"/>
      <dgm:spPr>
        <a:prstGeom prst="mathEqual">
          <a:avLst/>
        </a:prstGeom>
      </dgm:spPr>
      <dgm:t>
        <a:bodyPr/>
        <a:lstStyle/>
        <a:p>
          <a:endParaRPr lang="en-US"/>
        </a:p>
      </dgm:t>
    </dgm:pt>
    <dgm:pt modelId="{686D2161-4EF8-7E49-8428-895DD1CB973D}" type="pres">
      <dgm:prSet presAssocID="{CC0A955C-9EE0-0E40-A578-58C2256ABBD7}" presName="spacerR" presStyleCnt="0"/>
      <dgm:spPr/>
    </dgm:pt>
    <dgm:pt modelId="{BC623D5D-543E-0F4F-8809-244F3F6B7BA8}" type="pres">
      <dgm:prSet presAssocID="{9ED1A11C-7863-FD47-A5E9-EAC3C3705507}" presName="node" presStyleLbl="node1" presStyleIdx="2" presStyleCnt="3" custLinFactX="76144" custLinFactNeighborX="100000" custLinFactNeighborY="1124">
        <dgm:presLayoutVars>
          <dgm:bulletEnabled val="1"/>
        </dgm:presLayoutVars>
      </dgm:prSet>
      <dgm:spPr>
        <a:prstGeom prst="ellipse">
          <a:avLst/>
        </a:prstGeom>
      </dgm:spPr>
      <dgm:t>
        <a:bodyPr/>
        <a:lstStyle/>
        <a:p>
          <a:endParaRPr lang="en-US"/>
        </a:p>
      </dgm:t>
    </dgm:pt>
  </dgm:ptLst>
  <dgm:cxnLst>
    <dgm:cxn modelId="{B7D07208-B7FE-4DF1-8ACD-32E9FF1B16C1}" type="presOf" srcId="{4C491E1A-D065-2F4A-920B-D248205F62BE}" destId="{B1A96BB2-3497-984D-9B4D-21A6FB937500}" srcOrd="0" destOrd="0" presId="urn:microsoft.com/office/officeart/2005/8/layout/equation1"/>
    <dgm:cxn modelId="{03B005F4-BAB7-BE47-BDA1-703D0237DF4A}" srcId="{7053C068-FDA6-F744-9CD4-9316ECC5EE2B}" destId="{04086869-26A8-D441-BDC0-C5911BA45C13}" srcOrd="0" destOrd="0" parTransId="{DDCDC0FC-FB5F-6548-8B92-E9216D7E7BC3}" sibTransId="{4C491E1A-D065-2F4A-920B-D248205F62BE}"/>
    <dgm:cxn modelId="{4B58E7A5-0401-495F-90F9-E19C4A38380A}" type="presOf" srcId="{9ED1A11C-7863-FD47-A5E9-EAC3C3705507}" destId="{BC623D5D-543E-0F4F-8809-244F3F6B7BA8}" srcOrd="0" destOrd="0" presId="urn:microsoft.com/office/officeart/2005/8/layout/equation1"/>
    <dgm:cxn modelId="{E63CA4E2-018D-3345-9AD5-FE72871ADCFD}" srcId="{7053C068-FDA6-F744-9CD4-9316ECC5EE2B}" destId="{9ED1A11C-7863-FD47-A5E9-EAC3C3705507}" srcOrd="2" destOrd="0" parTransId="{0C702710-FFB3-E343-8EE8-53163005D3C2}" sibTransId="{C1B83967-2D14-C148-B20B-3DB8FB65B741}"/>
    <dgm:cxn modelId="{F6132B3D-102B-4464-97DD-98F0D9796C1B}" type="presOf" srcId="{04086869-26A8-D441-BDC0-C5911BA45C13}" destId="{3CD10EEB-1E80-3846-9BD9-8BD286CF273C}" srcOrd="0" destOrd="0" presId="urn:microsoft.com/office/officeart/2005/8/layout/equation1"/>
    <dgm:cxn modelId="{CAE27089-A632-4C9E-828C-66EA6721CD00}" type="presOf" srcId="{CC0A955C-9EE0-0E40-A578-58C2256ABBD7}" destId="{6814522B-9778-FA40-85A0-4684ED5F470E}" srcOrd="0" destOrd="0" presId="urn:microsoft.com/office/officeart/2005/8/layout/equation1"/>
    <dgm:cxn modelId="{D38F0DB6-B09F-4D26-8FCE-F87BFBD2D40D}" type="presOf" srcId="{7943C937-D6EB-014F-B9DF-AE5197395DE8}" destId="{BAB90F0E-FDA5-BF43-92E5-4D52B5366A37}" srcOrd="0" destOrd="0" presId="urn:microsoft.com/office/officeart/2005/8/layout/equation1"/>
    <dgm:cxn modelId="{5CBC3EE1-50AF-4A50-8CB8-931C610CF372}" type="presOf" srcId="{7053C068-FDA6-F744-9CD4-9316ECC5EE2B}" destId="{C9D2A78D-45F3-F04F-929C-C4636E36AEB7}" srcOrd="0" destOrd="0" presId="urn:microsoft.com/office/officeart/2005/8/layout/equation1"/>
    <dgm:cxn modelId="{B6F88750-0D79-2F4A-83D6-D10FF6B85ED7}" srcId="{7053C068-FDA6-F744-9CD4-9316ECC5EE2B}" destId="{7943C937-D6EB-014F-B9DF-AE5197395DE8}" srcOrd="1" destOrd="0" parTransId="{6DE76C0D-E865-7F4A-8F15-EAE03E39566D}" sibTransId="{CC0A955C-9EE0-0E40-A578-58C2256ABBD7}"/>
    <dgm:cxn modelId="{CD57C71F-F983-4B78-8680-3B30A6953568}" type="presParOf" srcId="{C9D2A78D-45F3-F04F-929C-C4636E36AEB7}" destId="{3CD10EEB-1E80-3846-9BD9-8BD286CF273C}" srcOrd="0" destOrd="0" presId="urn:microsoft.com/office/officeart/2005/8/layout/equation1"/>
    <dgm:cxn modelId="{EE85ADDF-61A3-4076-9051-1B90E79D5AB4}" type="presParOf" srcId="{C9D2A78D-45F3-F04F-929C-C4636E36AEB7}" destId="{5CB378CE-2E73-E848-92BC-77700F4DA5C3}" srcOrd="1" destOrd="0" presId="urn:microsoft.com/office/officeart/2005/8/layout/equation1"/>
    <dgm:cxn modelId="{81C75091-4168-48C2-8AD9-D5D89C90D17E}" type="presParOf" srcId="{C9D2A78D-45F3-F04F-929C-C4636E36AEB7}" destId="{B1A96BB2-3497-984D-9B4D-21A6FB937500}" srcOrd="2" destOrd="0" presId="urn:microsoft.com/office/officeart/2005/8/layout/equation1"/>
    <dgm:cxn modelId="{AF27AD6A-0611-4E2D-931F-634285580592}" type="presParOf" srcId="{C9D2A78D-45F3-F04F-929C-C4636E36AEB7}" destId="{C6AD932F-3D43-1040-9AC7-460425A311C4}" srcOrd="3" destOrd="0" presId="urn:microsoft.com/office/officeart/2005/8/layout/equation1"/>
    <dgm:cxn modelId="{EB7EFE65-7C58-4997-99C9-72477F5888FF}" type="presParOf" srcId="{C9D2A78D-45F3-F04F-929C-C4636E36AEB7}" destId="{BAB90F0E-FDA5-BF43-92E5-4D52B5366A37}" srcOrd="4" destOrd="0" presId="urn:microsoft.com/office/officeart/2005/8/layout/equation1"/>
    <dgm:cxn modelId="{E3C95B5C-4CF9-4C5E-A4BD-C831AC407CD0}" type="presParOf" srcId="{C9D2A78D-45F3-F04F-929C-C4636E36AEB7}" destId="{FC50BBC2-731F-6D4E-B9A2-54C8074BF3D8}" srcOrd="5" destOrd="0" presId="urn:microsoft.com/office/officeart/2005/8/layout/equation1"/>
    <dgm:cxn modelId="{74AC1F8D-FB11-467B-B949-D5A3A65ACD3F}" type="presParOf" srcId="{C9D2A78D-45F3-F04F-929C-C4636E36AEB7}" destId="{6814522B-9778-FA40-85A0-4684ED5F470E}" srcOrd="6" destOrd="0" presId="urn:microsoft.com/office/officeart/2005/8/layout/equation1"/>
    <dgm:cxn modelId="{B2E54BA7-98F5-4545-8D65-ACA1A0C9764E}" type="presParOf" srcId="{C9D2A78D-45F3-F04F-929C-C4636E36AEB7}" destId="{686D2161-4EF8-7E49-8428-895DD1CB973D}" srcOrd="7" destOrd="0" presId="urn:microsoft.com/office/officeart/2005/8/layout/equation1"/>
    <dgm:cxn modelId="{FFEA83E0-D28A-49EB-AE87-988A09EEE514}" type="presParOf" srcId="{C9D2A78D-45F3-F04F-929C-C4636E36AEB7}" destId="{BC623D5D-543E-0F4F-8809-244F3F6B7BA8}" srcOrd="8" destOrd="0" presId="urn:microsoft.com/office/officeart/2005/8/layout/equation1"/>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CD10EEB-1E80-3846-9BD9-8BD286CF273C}">
      <dsp:nvSpPr>
        <dsp:cNvPr id="0" name=""/>
        <dsp:cNvSpPr/>
      </dsp:nvSpPr>
      <dsp:spPr>
        <a:xfrm>
          <a:off x="0" y="462"/>
          <a:ext cx="963519" cy="963519"/>
        </a:xfrm>
        <a:prstGeom prst="ellipse">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Calibri"/>
              <a:ea typeface="+mn-ea"/>
              <a:cs typeface="+mn-cs"/>
            </a:rPr>
            <a:t>Homeless</a:t>
          </a:r>
          <a:br>
            <a:rPr lang="en-US" sz="1200" kern="1200" dirty="0" smtClean="0">
              <a:latin typeface="Calibri"/>
              <a:ea typeface="+mn-ea"/>
              <a:cs typeface="+mn-cs"/>
            </a:rPr>
          </a:br>
          <a:r>
            <a:rPr lang="en-US" sz="1200" kern="1200" dirty="0" smtClean="0">
              <a:latin typeface="Calibri"/>
              <a:ea typeface="+mn-ea"/>
              <a:cs typeface="+mn-cs"/>
            </a:rPr>
            <a:t>at start of FY17</a:t>
          </a:r>
          <a:endParaRPr lang="en-US" sz="1200" kern="1200" dirty="0">
            <a:latin typeface="Calibri"/>
            <a:ea typeface="+mn-ea"/>
            <a:cs typeface="+mn-cs"/>
          </a:endParaRPr>
        </a:p>
      </dsp:txBody>
      <dsp:txXfrm>
        <a:off x="141104" y="141566"/>
        <a:ext cx="681311" cy="681311"/>
      </dsp:txXfrm>
    </dsp:sp>
    <dsp:sp modelId="{B1A96BB2-3497-984D-9B4D-21A6FB937500}">
      <dsp:nvSpPr>
        <dsp:cNvPr id="0" name=""/>
        <dsp:cNvSpPr/>
      </dsp:nvSpPr>
      <dsp:spPr>
        <a:xfrm>
          <a:off x="1397865" y="224451"/>
          <a:ext cx="558841" cy="558841"/>
        </a:xfrm>
        <a:prstGeom prst="mathPlus">
          <a:avLst/>
        </a:prstGeom>
        <a:gradFill rotWithShape="0">
          <a:gsLst>
            <a:gs pos="0">
              <a:schemeClr val="dk2">
                <a:tint val="60000"/>
                <a:hueOff val="0"/>
                <a:satOff val="0"/>
                <a:lumOff val="0"/>
                <a:alphaOff val="0"/>
                <a:shade val="51000"/>
                <a:satMod val="130000"/>
              </a:schemeClr>
            </a:gs>
            <a:gs pos="80000">
              <a:schemeClr val="dk2">
                <a:tint val="60000"/>
                <a:hueOff val="0"/>
                <a:satOff val="0"/>
                <a:lumOff val="0"/>
                <a:alphaOff val="0"/>
                <a:shade val="93000"/>
                <a:satMod val="130000"/>
              </a:schemeClr>
            </a:gs>
            <a:gs pos="100000">
              <a:schemeClr val="dk2">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solidFill>
              <a:sysClr val="windowText" lastClr="000000">
                <a:lumMod val="95000"/>
                <a:lumOff val="5000"/>
              </a:sysClr>
            </a:solidFill>
            <a:latin typeface="Calibri"/>
            <a:ea typeface="+mn-ea"/>
            <a:cs typeface="+mn-cs"/>
          </a:endParaRPr>
        </a:p>
      </dsp:txBody>
      <dsp:txXfrm>
        <a:off x="1471939" y="438152"/>
        <a:ext cx="410693" cy="131439"/>
      </dsp:txXfrm>
    </dsp:sp>
    <dsp:sp modelId="{BAB90F0E-FDA5-BF43-92E5-4D52B5366A37}">
      <dsp:nvSpPr>
        <dsp:cNvPr id="0" name=""/>
        <dsp:cNvSpPr/>
      </dsp:nvSpPr>
      <dsp:spPr>
        <a:xfrm>
          <a:off x="2228800" y="462"/>
          <a:ext cx="963519" cy="963519"/>
        </a:xfrm>
        <a:prstGeom prst="ellipse">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smtClean="0">
              <a:latin typeface="Calibri"/>
              <a:ea typeface="+mn-ea"/>
              <a:cs typeface="+mn-cs"/>
            </a:rPr>
            <a:t>FY17</a:t>
          </a:r>
          <a:br>
            <a:rPr lang="en-US" sz="1200" kern="1200" smtClean="0">
              <a:latin typeface="Calibri"/>
              <a:ea typeface="+mn-ea"/>
              <a:cs typeface="+mn-cs"/>
            </a:rPr>
          </a:br>
          <a:r>
            <a:rPr lang="en-US" sz="1200" kern="1200" smtClean="0">
              <a:latin typeface="Calibri"/>
              <a:ea typeface="+mn-ea"/>
              <a:cs typeface="+mn-cs"/>
            </a:rPr>
            <a:t>Inflow</a:t>
          </a:r>
          <a:br>
            <a:rPr lang="en-US" sz="1200" kern="1200" smtClean="0">
              <a:latin typeface="Calibri"/>
              <a:ea typeface="+mn-ea"/>
              <a:cs typeface="+mn-cs"/>
            </a:rPr>
          </a:br>
          <a:r>
            <a:rPr lang="en-US" sz="1200" kern="1200" smtClean="0">
              <a:latin typeface="Calibri"/>
              <a:ea typeface="+mn-ea"/>
              <a:cs typeface="+mn-cs"/>
            </a:rPr>
            <a:t>(est.)</a:t>
          </a:r>
          <a:endParaRPr lang="en-US" sz="1200" kern="1200" dirty="0">
            <a:latin typeface="Calibri"/>
            <a:ea typeface="+mn-ea"/>
            <a:cs typeface="+mn-cs"/>
          </a:endParaRPr>
        </a:p>
      </dsp:txBody>
      <dsp:txXfrm>
        <a:off x="2369904" y="141566"/>
        <a:ext cx="681311" cy="681311"/>
      </dsp:txXfrm>
    </dsp:sp>
    <dsp:sp modelId="{6814522B-9778-FA40-85A0-4684ED5F470E}">
      <dsp:nvSpPr>
        <dsp:cNvPr id="0" name=""/>
        <dsp:cNvSpPr/>
      </dsp:nvSpPr>
      <dsp:spPr>
        <a:xfrm>
          <a:off x="3481950" y="202801"/>
          <a:ext cx="558841" cy="558841"/>
        </a:xfrm>
        <a:prstGeom prst="mathEqual">
          <a:avLst/>
        </a:prstGeom>
        <a:gradFill rotWithShape="0">
          <a:gsLst>
            <a:gs pos="0">
              <a:schemeClr val="dk2">
                <a:tint val="60000"/>
                <a:hueOff val="0"/>
                <a:satOff val="0"/>
                <a:lumOff val="0"/>
                <a:alphaOff val="0"/>
                <a:shade val="51000"/>
                <a:satMod val="130000"/>
              </a:schemeClr>
            </a:gs>
            <a:gs pos="80000">
              <a:schemeClr val="dk2">
                <a:tint val="60000"/>
                <a:hueOff val="0"/>
                <a:satOff val="0"/>
                <a:lumOff val="0"/>
                <a:alphaOff val="0"/>
                <a:shade val="93000"/>
                <a:satMod val="130000"/>
              </a:schemeClr>
            </a:gs>
            <a:gs pos="100000">
              <a:schemeClr val="dk2">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n-US" sz="900" kern="1200">
            <a:solidFill>
              <a:sysClr val="windowText" lastClr="000000">
                <a:lumMod val="95000"/>
                <a:lumOff val="5000"/>
              </a:sysClr>
            </a:solidFill>
            <a:latin typeface="Calibri"/>
            <a:ea typeface="+mn-ea"/>
            <a:cs typeface="+mn-cs"/>
          </a:endParaRPr>
        </a:p>
      </dsp:txBody>
      <dsp:txXfrm>
        <a:off x="3556024" y="317922"/>
        <a:ext cx="410693" cy="328599"/>
      </dsp:txXfrm>
    </dsp:sp>
    <dsp:sp modelId="{BC623D5D-543E-0F4F-8809-244F3F6B7BA8}">
      <dsp:nvSpPr>
        <dsp:cNvPr id="0" name=""/>
        <dsp:cNvSpPr/>
      </dsp:nvSpPr>
      <dsp:spPr>
        <a:xfrm>
          <a:off x="4457601" y="925"/>
          <a:ext cx="963519" cy="963519"/>
        </a:xfrm>
        <a:prstGeom prst="ellipse">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15240" tIns="15240" rIns="15240" bIns="15240" numCol="1" spcCol="1270" anchor="ctr" anchorCtr="0">
          <a:noAutofit/>
        </a:bodyPr>
        <a:lstStyle/>
        <a:p>
          <a:pPr lvl="0" algn="ctr" defTabSz="533400">
            <a:lnSpc>
              <a:spcPct val="90000"/>
            </a:lnSpc>
            <a:spcBef>
              <a:spcPct val="0"/>
            </a:spcBef>
            <a:spcAft>
              <a:spcPct val="35000"/>
            </a:spcAft>
          </a:pPr>
          <a:r>
            <a:rPr lang="en-US" sz="1200" kern="1200" dirty="0" smtClean="0">
              <a:latin typeface="Calibri"/>
              <a:ea typeface="+mn-ea"/>
              <a:cs typeface="+mn-cs"/>
            </a:rPr>
            <a:t>Total FY17</a:t>
          </a:r>
          <a:br>
            <a:rPr lang="en-US" sz="1200" kern="1200" dirty="0" smtClean="0">
              <a:latin typeface="Calibri"/>
              <a:ea typeface="+mn-ea"/>
              <a:cs typeface="+mn-cs"/>
            </a:rPr>
          </a:br>
          <a:r>
            <a:rPr lang="en-US" sz="1200" kern="1200" dirty="0" smtClean="0">
              <a:latin typeface="Calibri"/>
              <a:ea typeface="+mn-ea"/>
              <a:cs typeface="+mn-cs"/>
            </a:rPr>
            <a:t>Homeless</a:t>
          </a:r>
          <a:br>
            <a:rPr lang="en-US" sz="1200" kern="1200" dirty="0" smtClean="0">
              <a:latin typeface="Calibri"/>
              <a:ea typeface="+mn-ea"/>
              <a:cs typeface="+mn-cs"/>
            </a:rPr>
          </a:br>
          <a:r>
            <a:rPr lang="en-US" sz="1200" kern="1200" dirty="0" smtClean="0">
              <a:latin typeface="Calibri"/>
              <a:ea typeface="+mn-ea"/>
              <a:cs typeface="+mn-cs"/>
            </a:rPr>
            <a:t>(est.)</a:t>
          </a:r>
          <a:endParaRPr lang="en-US" sz="1200" kern="1200" dirty="0">
            <a:latin typeface="Calibri"/>
            <a:ea typeface="+mn-ea"/>
            <a:cs typeface="+mn-cs"/>
          </a:endParaRPr>
        </a:p>
      </dsp:txBody>
      <dsp:txXfrm>
        <a:off x="4598705" y="142029"/>
        <a:ext cx="681311" cy="681311"/>
      </dsp:txXfrm>
    </dsp:sp>
  </dsp:spTree>
</dsp:drawing>
</file>

<file path=xl/diagrams/layout1.xml><?xml version="1.0" encoding="utf-8"?>
<dgm:layoutDef xmlns:dgm="http://schemas.openxmlformats.org/drawingml/2006/diagram" xmlns:a="http://schemas.openxmlformats.org/drawingml/2006/main" uniqueId="urn:microsoft.com/office/officeart/2005/8/layout/equation1">
  <dgm:title val=""/>
  <dgm:desc val=""/>
  <dgm:catLst>
    <dgm:cat type="relationship" pri="17000"/>
    <dgm:cat type="process"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choose name="Name0">
      <dgm:if name="Name1" func="var" arg="dir" op="equ" val="norm">
        <dgm:alg type="lin">
          <dgm:param type="fallback" val="2D"/>
        </dgm:alg>
      </dgm:if>
      <dgm:else name="Name2">
        <dgm:alg type="lin">
          <dgm:param type="linDir" val="fromR"/>
          <dgm:param type="fallback" val="2D"/>
        </dgm:alg>
      </dgm:else>
    </dgm:choose>
    <dgm:shape xmlns:r="http://schemas.openxmlformats.org/officeDocument/2006/relationships" r:blip="">
      <dgm:adjLst/>
    </dgm:shape>
    <dgm:presOf/>
    <dgm:constrLst>
      <dgm:constr type="w" for="ch" ptType="node" refType="w"/>
      <dgm:constr type="w" for="ch" ptType="sibTrans" refType="w" refFor="ch" refPtType="node" fact="0.58"/>
      <dgm:constr type="primFontSz" for="ch" ptType="node" op="equ" val="65"/>
      <dgm:constr type="primFontSz" for="ch" ptType="sibTrans" op="equ" val="55"/>
      <dgm:constr type="primFontSz" for="ch" ptType="sibTrans" refType="primFontSz" refFor="ch" refPtType="node" op="lte" fact="0.8"/>
      <dgm:constr type="w" for="ch" forName="spacerL" refType="w" refFor="ch" refPtType="sibTrans" fact="0.14"/>
      <dgm:constr type="w" for="ch" forName="spacerR" refType="w" refFor="ch" refPtType="sibTrans" fact="0.14"/>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sibTransForEach" axis="followSib" ptType="sibTrans" cnt="1">
        <dgm:layoutNode name="spacerL">
          <dgm:alg type="sp"/>
          <dgm:shape xmlns:r="http://schemas.openxmlformats.org/officeDocument/2006/relationships" r:blip="">
            <dgm:adjLst/>
          </dgm:shape>
          <dgm:presOf/>
          <dgm:constrLst/>
          <dgm:ruleLst/>
        </dgm:layoutNode>
        <dgm:layoutNode name="sibTrans">
          <dgm:alg type="tx"/>
          <dgm:choose name="Name3">
            <dgm:if name="Name4" axis="followSib" ptType="sibTrans" func="cnt" op="equ" val="0">
              <dgm:shape xmlns:r="http://schemas.openxmlformats.org/officeDocument/2006/relationships" type="mathEqual" r:blip="">
                <dgm:adjLst/>
              </dgm:shape>
            </dgm:if>
            <dgm:else name="Name5">
              <dgm:shape xmlns:r="http://schemas.openxmlformats.org/officeDocument/2006/relationships" type="mathPlus" r:blip="">
                <dgm:adjLst/>
              </dgm:shape>
            </dgm:else>
          </dgm:choose>
          <dgm:presOf axis="self"/>
          <dgm:constrLst>
            <dgm:constr type="h" refType="w"/>
            <dgm:constr type="lMarg"/>
            <dgm:constr type="rMarg"/>
            <dgm:constr type="tMarg"/>
            <dgm:constr type="bMarg"/>
          </dgm:constrLst>
          <dgm:ruleLst>
            <dgm:rule type="primFontSz" val="5" fact="NaN" max="NaN"/>
          </dgm:ruleLst>
        </dgm:layoutNode>
        <dgm:layoutNode name="spacerR">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2.png"/><Relationship Id="rId7" Type="http://schemas.openxmlformats.org/officeDocument/2006/relationships/diagramColors" Target="../diagrams/colors1.xml"/><Relationship Id="rId2" Type="http://schemas.openxmlformats.org/officeDocument/2006/relationships/hyperlink" Target="mailto:Lindsay.Hill@va.gov;%20Steven.Ishida@va.gov?subject=SSVF%20Gap%20Analysis:%20Tech%20Help&amp;cc=Katherine.Carlson2@va.gov;" TargetMode="External"/><Relationship Id="rId1" Type="http://schemas.openxmlformats.org/officeDocument/2006/relationships/image" Target="../media/image1.gif"/><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drawing1.xml><?xml version="1.0" encoding="utf-8"?>
<xdr:wsDr xmlns:xdr="http://schemas.openxmlformats.org/drawingml/2006/spreadsheetDrawing" xmlns:a="http://schemas.openxmlformats.org/drawingml/2006/main">
  <xdr:twoCellAnchor>
    <xdr:from>
      <xdr:col>6</xdr:col>
      <xdr:colOff>523875</xdr:colOff>
      <xdr:row>75</xdr:row>
      <xdr:rowOff>37930</xdr:rowOff>
    </xdr:from>
    <xdr:to>
      <xdr:col>7</xdr:col>
      <xdr:colOff>179253</xdr:colOff>
      <xdr:row>79</xdr:row>
      <xdr:rowOff>2517</xdr:rowOff>
    </xdr:to>
    <xdr:sp macro="" textlink="">
      <xdr:nvSpPr>
        <xdr:cNvPr id="107" name="Rectangle 106"/>
        <xdr:cNvSpPr/>
      </xdr:nvSpPr>
      <xdr:spPr>
        <a:xfrm>
          <a:off x="5962650" y="18964105"/>
          <a:ext cx="369753" cy="726587"/>
        </a:xfrm>
        <a:prstGeom prst="rect">
          <a:avLst/>
        </a:prstGeom>
        <a:solidFill>
          <a:schemeClr val="accent4">
            <a:lumMod val="20000"/>
            <a:lumOff val="80000"/>
          </a:schemeClr>
        </a:solidFill>
        <a:ln>
          <a:solidFill>
            <a:schemeClr val="accent4">
              <a:lumMod val="60000"/>
              <a:lumOff val="40000"/>
            </a:schemeClr>
          </a:solidFill>
        </a:ln>
      </xdr:spPr>
      <xdr:style>
        <a:lnRef idx="1">
          <a:schemeClr val="accent4"/>
        </a:lnRef>
        <a:fillRef idx="2">
          <a:schemeClr val="accent4"/>
        </a:fillRef>
        <a:effectRef idx="1">
          <a:schemeClr val="accent4"/>
        </a:effectRef>
        <a:fontRef idx="minor">
          <a:schemeClr val="dk1"/>
        </a:fontRef>
      </xdr:style>
      <xdr:txBody>
        <a:bodyPr vert="vert270"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a:ln>
                <a:noFill/>
              </a:ln>
              <a:solidFill>
                <a:srgbClr val="0D0D0D"/>
              </a:solidFill>
              <a:effectLst/>
              <a:uLnTx/>
              <a:uFillTx/>
              <a:latin typeface="Calibri"/>
              <a:ea typeface="+mn-ea"/>
              <a:cs typeface="+mn-cs"/>
            </a:rPr>
            <a:t>SSVF Ineligible</a:t>
          </a:r>
        </a:p>
      </xdr:txBody>
    </xdr:sp>
    <xdr:clientData/>
  </xdr:twoCellAnchor>
  <xdr:twoCellAnchor editAs="oneCell">
    <xdr:from>
      <xdr:col>14</xdr:col>
      <xdr:colOff>133350</xdr:colOff>
      <xdr:row>0</xdr:row>
      <xdr:rowOff>38100</xdr:rowOff>
    </xdr:from>
    <xdr:to>
      <xdr:col>14</xdr:col>
      <xdr:colOff>521970</xdr:colOff>
      <xdr:row>0</xdr:row>
      <xdr:rowOff>419942</xdr:rowOff>
    </xdr:to>
    <xdr:pic>
      <xdr:nvPicPr>
        <xdr:cNvPr id="2" name="Picture 1" descr="images.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353800" y="38100"/>
          <a:ext cx="388620" cy="381842"/>
        </a:xfrm>
        <a:prstGeom prst="rect">
          <a:avLst/>
        </a:prstGeom>
      </xdr:spPr>
    </xdr:pic>
    <xdr:clientData/>
  </xdr:twoCellAnchor>
  <xdr:twoCellAnchor>
    <xdr:from>
      <xdr:col>12</xdr:col>
      <xdr:colOff>142874</xdr:colOff>
      <xdr:row>6</xdr:row>
      <xdr:rowOff>0</xdr:rowOff>
    </xdr:from>
    <xdr:to>
      <xdr:col>14</xdr:col>
      <xdr:colOff>476249</xdr:colOff>
      <xdr:row>6</xdr:row>
      <xdr:rowOff>285750</xdr:rowOff>
    </xdr:to>
    <xdr:sp macro="" textlink="">
      <xdr:nvSpPr>
        <xdr:cNvPr id="3" name="Rounded Rectangle 2">
          <a:hlinkClick xmlns:r="http://schemas.openxmlformats.org/officeDocument/2006/relationships" r:id="rId2"/>
        </xdr:cNvPr>
        <xdr:cNvSpPr/>
      </xdr:nvSpPr>
      <xdr:spPr>
        <a:xfrm>
          <a:off x="9867899" y="2486025"/>
          <a:ext cx="1762125" cy="285750"/>
        </a:xfrm>
        <a:prstGeom prst="roundRect">
          <a:avLst/>
        </a:prstGeom>
        <a:ln>
          <a:solidFill>
            <a:schemeClr val="tx2"/>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1100"/>
            <a:t>TECH HELP</a:t>
          </a:r>
        </a:p>
      </xdr:txBody>
    </xdr:sp>
    <xdr:clientData/>
  </xdr:twoCellAnchor>
  <xdr:twoCellAnchor>
    <xdr:from>
      <xdr:col>11</xdr:col>
      <xdr:colOff>139721</xdr:colOff>
      <xdr:row>67</xdr:row>
      <xdr:rowOff>112213</xdr:rowOff>
    </xdr:from>
    <xdr:to>
      <xdr:col>11</xdr:col>
      <xdr:colOff>609463</xdr:colOff>
      <xdr:row>79</xdr:row>
      <xdr:rowOff>38027</xdr:rowOff>
    </xdr:to>
    <xdr:sp macro="" textlink="">
      <xdr:nvSpPr>
        <xdr:cNvPr id="54" name="Down Arrow 53"/>
        <xdr:cNvSpPr/>
      </xdr:nvSpPr>
      <xdr:spPr>
        <a:xfrm>
          <a:off x="9150371" y="17514388"/>
          <a:ext cx="469742" cy="2211814"/>
        </a:xfrm>
        <a:prstGeom prst="downArrow">
          <a:avLst/>
        </a:prstGeom>
        <a:ln>
          <a:noFill/>
        </a:ln>
      </xdr:spPr>
      <xdr:style>
        <a:lnRef idx="1">
          <a:schemeClr val="dk1"/>
        </a:lnRef>
        <a:fillRef idx="2">
          <a:schemeClr val="dk1"/>
        </a:fillRef>
        <a:effectRef idx="1">
          <a:schemeClr val="dk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lang="en-US"/>
        </a:p>
      </xdr:txBody>
    </xdr:sp>
    <xdr:clientData/>
  </xdr:twoCellAnchor>
  <xdr:twoCellAnchor>
    <xdr:from>
      <xdr:col>4</xdr:col>
      <xdr:colOff>483960</xdr:colOff>
      <xdr:row>75</xdr:row>
      <xdr:rowOff>46168</xdr:rowOff>
    </xdr:from>
    <xdr:to>
      <xdr:col>4</xdr:col>
      <xdr:colOff>704470</xdr:colOff>
      <xdr:row>79</xdr:row>
      <xdr:rowOff>1909</xdr:rowOff>
    </xdr:to>
    <xdr:sp macro="" textlink="">
      <xdr:nvSpPr>
        <xdr:cNvPr id="55" name="Rectangle 54"/>
        <xdr:cNvSpPr/>
      </xdr:nvSpPr>
      <xdr:spPr>
        <a:xfrm>
          <a:off x="4493985" y="18972343"/>
          <a:ext cx="220510" cy="717741"/>
        </a:xfrm>
        <a:prstGeom prst="rect">
          <a:avLst/>
        </a:prstGeom>
        <a:solidFill>
          <a:schemeClr val="accent6">
            <a:lumMod val="20000"/>
            <a:lumOff val="80000"/>
          </a:schemeClr>
        </a:solidFill>
        <a:ln/>
      </xdr:spPr>
      <xdr:style>
        <a:lnRef idx="1">
          <a:schemeClr val="accent2"/>
        </a:lnRef>
        <a:fillRef idx="2">
          <a:schemeClr val="accent2"/>
        </a:fillRef>
        <a:effectRef idx="1">
          <a:schemeClr val="accent2"/>
        </a:effectRef>
        <a:fontRef idx="minor">
          <a:schemeClr val="dk1"/>
        </a:fontRef>
      </xdr:style>
      <xdr:txBody>
        <a:bodyPr vert="vert270"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algn="ctr" defTabSz="914400">
            <a:defRPr/>
          </a:pPr>
          <a:r>
            <a:rPr lang="en-US" sz="1050" kern="0">
              <a:solidFill>
                <a:srgbClr val="0D0D0D"/>
              </a:solidFill>
            </a:rPr>
            <a:t>Ineligible</a:t>
          </a:r>
        </a:p>
      </xdr:txBody>
    </xdr:sp>
    <xdr:clientData/>
  </xdr:twoCellAnchor>
  <xdr:twoCellAnchor>
    <xdr:from>
      <xdr:col>3</xdr:col>
      <xdr:colOff>527729</xdr:colOff>
      <xdr:row>62</xdr:row>
      <xdr:rowOff>38679</xdr:rowOff>
    </xdr:from>
    <xdr:to>
      <xdr:col>11</xdr:col>
      <xdr:colOff>350871</xdr:colOff>
      <xdr:row>67</xdr:row>
      <xdr:rowOff>7382</xdr:rowOff>
    </xdr:to>
    <xdr:grpSp>
      <xdr:nvGrpSpPr>
        <xdr:cNvPr id="56" name="Group 55"/>
        <xdr:cNvGrpSpPr/>
      </xdr:nvGrpSpPr>
      <xdr:grpSpPr>
        <a:xfrm>
          <a:off x="2571682" y="16784750"/>
          <a:ext cx="7210060" cy="865173"/>
          <a:chOff x="1870973" y="1627993"/>
          <a:chExt cx="5402053" cy="566882"/>
        </a:xfrm>
      </xdr:grpSpPr>
      <xdr:pic>
        <xdr:nvPicPr>
          <xdr:cNvPr id="57" name="Picture 56"/>
          <xdr:cNvPicPr>
            <a:picLocks noChangeAspect="1"/>
          </xdr:cNvPicPr>
        </xdr:nvPicPr>
        <xdr:blipFill>
          <a:blip xmlns:r="http://schemas.openxmlformats.org/officeDocument/2006/relationships" r:embed="rId3"/>
          <a:stretch>
            <a:fillRect/>
          </a:stretch>
        </xdr:blipFill>
        <xdr:spPr>
          <a:xfrm>
            <a:off x="1870973" y="1630302"/>
            <a:ext cx="245424" cy="554182"/>
          </a:xfrm>
          <a:prstGeom prst="rect">
            <a:avLst/>
          </a:prstGeom>
        </xdr:spPr>
      </xdr:pic>
      <xdr:pic>
        <xdr:nvPicPr>
          <xdr:cNvPr id="58" name="Picture 57"/>
          <xdr:cNvPicPr>
            <a:picLocks noChangeAspect="1"/>
          </xdr:cNvPicPr>
        </xdr:nvPicPr>
        <xdr:blipFill>
          <a:blip xmlns:r="http://schemas.openxmlformats.org/officeDocument/2006/relationships" r:embed="rId3"/>
          <a:stretch>
            <a:fillRect/>
          </a:stretch>
        </xdr:blipFill>
        <xdr:spPr>
          <a:xfrm>
            <a:off x="2150373" y="1630302"/>
            <a:ext cx="245424" cy="554182"/>
          </a:xfrm>
          <a:prstGeom prst="rect">
            <a:avLst/>
          </a:prstGeom>
        </xdr:spPr>
      </xdr:pic>
      <xdr:pic>
        <xdr:nvPicPr>
          <xdr:cNvPr id="59" name="Picture 58"/>
          <xdr:cNvPicPr>
            <a:picLocks noChangeAspect="1"/>
          </xdr:cNvPicPr>
        </xdr:nvPicPr>
        <xdr:blipFill>
          <a:blip xmlns:r="http://schemas.openxmlformats.org/officeDocument/2006/relationships" r:embed="rId3"/>
          <a:stretch>
            <a:fillRect/>
          </a:stretch>
        </xdr:blipFill>
        <xdr:spPr>
          <a:xfrm>
            <a:off x="2429773" y="1630302"/>
            <a:ext cx="245424" cy="554182"/>
          </a:xfrm>
          <a:prstGeom prst="rect">
            <a:avLst/>
          </a:prstGeom>
        </xdr:spPr>
      </xdr:pic>
      <xdr:pic>
        <xdr:nvPicPr>
          <xdr:cNvPr id="60" name="Picture 59"/>
          <xdr:cNvPicPr>
            <a:picLocks noChangeAspect="1"/>
          </xdr:cNvPicPr>
        </xdr:nvPicPr>
        <xdr:blipFill>
          <a:blip xmlns:r="http://schemas.openxmlformats.org/officeDocument/2006/relationships" r:embed="rId3"/>
          <a:stretch>
            <a:fillRect/>
          </a:stretch>
        </xdr:blipFill>
        <xdr:spPr>
          <a:xfrm>
            <a:off x="2709173" y="1630302"/>
            <a:ext cx="245424" cy="554182"/>
          </a:xfrm>
          <a:prstGeom prst="rect">
            <a:avLst/>
          </a:prstGeom>
        </xdr:spPr>
      </xdr:pic>
      <xdr:pic>
        <xdr:nvPicPr>
          <xdr:cNvPr id="61" name="Picture 60"/>
          <xdr:cNvPicPr>
            <a:picLocks noChangeAspect="1"/>
          </xdr:cNvPicPr>
        </xdr:nvPicPr>
        <xdr:blipFill>
          <a:blip xmlns:r="http://schemas.openxmlformats.org/officeDocument/2006/relationships" r:embed="rId3"/>
          <a:stretch>
            <a:fillRect/>
          </a:stretch>
        </xdr:blipFill>
        <xdr:spPr>
          <a:xfrm>
            <a:off x="2975873" y="1630302"/>
            <a:ext cx="245424" cy="554182"/>
          </a:xfrm>
          <a:prstGeom prst="rect">
            <a:avLst/>
          </a:prstGeom>
        </xdr:spPr>
      </xdr:pic>
      <xdr:pic>
        <xdr:nvPicPr>
          <xdr:cNvPr id="62" name="Picture 61"/>
          <xdr:cNvPicPr>
            <a:picLocks noChangeAspect="1"/>
          </xdr:cNvPicPr>
        </xdr:nvPicPr>
        <xdr:blipFill>
          <a:blip xmlns:r="http://schemas.openxmlformats.org/officeDocument/2006/relationships" r:embed="rId3"/>
          <a:stretch>
            <a:fillRect/>
          </a:stretch>
        </xdr:blipFill>
        <xdr:spPr>
          <a:xfrm>
            <a:off x="3230302" y="1627993"/>
            <a:ext cx="245424" cy="554182"/>
          </a:xfrm>
          <a:prstGeom prst="rect">
            <a:avLst/>
          </a:prstGeom>
        </xdr:spPr>
      </xdr:pic>
      <xdr:pic>
        <xdr:nvPicPr>
          <xdr:cNvPr id="63" name="Picture 62"/>
          <xdr:cNvPicPr>
            <a:picLocks noChangeAspect="1"/>
          </xdr:cNvPicPr>
        </xdr:nvPicPr>
        <xdr:blipFill>
          <a:blip xmlns:r="http://schemas.openxmlformats.org/officeDocument/2006/relationships" r:embed="rId3"/>
          <a:stretch>
            <a:fillRect/>
          </a:stretch>
        </xdr:blipFill>
        <xdr:spPr>
          <a:xfrm>
            <a:off x="3509702" y="1627993"/>
            <a:ext cx="245424" cy="554182"/>
          </a:xfrm>
          <a:prstGeom prst="rect">
            <a:avLst/>
          </a:prstGeom>
        </xdr:spPr>
      </xdr:pic>
      <xdr:pic>
        <xdr:nvPicPr>
          <xdr:cNvPr id="64" name="Picture 63"/>
          <xdr:cNvPicPr>
            <a:picLocks noChangeAspect="1"/>
          </xdr:cNvPicPr>
        </xdr:nvPicPr>
        <xdr:blipFill>
          <a:blip xmlns:r="http://schemas.openxmlformats.org/officeDocument/2006/relationships" r:embed="rId3"/>
          <a:stretch>
            <a:fillRect/>
          </a:stretch>
        </xdr:blipFill>
        <xdr:spPr>
          <a:xfrm>
            <a:off x="3789102" y="1627993"/>
            <a:ext cx="245424" cy="554182"/>
          </a:xfrm>
          <a:prstGeom prst="rect">
            <a:avLst/>
          </a:prstGeom>
        </xdr:spPr>
      </xdr:pic>
      <xdr:pic>
        <xdr:nvPicPr>
          <xdr:cNvPr id="65" name="Picture 64"/>
          <xdr:cNvPicPr>
            <a:picLocks noChangeAspect="1"/>
          </xdr:cNvPicPr>
        </xdr:nvPicPr>
        <xdr:blipFill>
          <a:blip xmlns:r="http://schemas.openxmlformats.org/officeDocument/2006/relationships" r:embed="rId3"/>
          <a:stretch>
            <a:fillRect/>
          </a:stretch>
        </xdr:blipFill>
        <xdr:spPr>
          <a:xfrm>
            <a:off x="4068502" y="1627993"/>
            <a:ext cx="245424" cy="554182"/>
          </a:xfrm>
          <a:prstGeom prst="rect">
            <a:avLst/>
          </a:prstGeom>
        </xdr:spPr>
      </xdr:pic>
      <xdr:pic>
        <xdr:nvPicPr>
          <xdr:cNvPr id="66" name="Picture 65"/>
          <xdr:cNvPicPr>
            <a:picLocks noChangeAspect="1"/>
          </xdr:cNvPicPr>
        </xdr:nvPicPr>
        <xdr:blipFill>
          <a:blip xmlns:r="http://schemas.openxmlformats.org/officeDocument/2006/relationships" r:embed="rId3"/>
          <a:stretch>
            <a:fillRect/>
          </a:stretch>
        </xdr:blipFill>
        <xdr:spPr>
          <a:xfrm>
            <a:off x="4335202" y="1627993"/>
            <a:ext cx="245424" cy="554182"/>
          </a:xfrm>
          <a:prstGeom prst="rect">
            <a:avLst/>
          </a:prstGeom>
        </xdr:spPr>
      </xdr:pic>
      <xdr:pic>
        <xdr:nvPicPr>
          <xdr:cNvPr id="67" name="Picture 66"/>
          <xdr:cNvPicPr>
            <a:picLocks noChangeAspect="1"/>
          </xdr:cNvPicPr>
        </xdr:nvPicPr>
        <xdr:blipFill>
          <a:blip xmlns:r="http://schemas.openxmlformats.org/officeDocument/2006/relationships" r:embed="rId3"/>
          <a:stretch>
            <a:fillRect/>
          </a:stretch>
        </xdr:blipFill>
        <xdr:spPr>
          <a:xfrm>
            <a:off x="4601902" y="1627993"/>
            <a:ext cx="245424" cy="554182"/>
          </a:xfrm>
          <a:prstGeom prst="rect">
            <a:avLst/>
          </a:prstGeom>
        </xdr:spPr>
      </xdr:pic>
      <xdr:pic>
        <xdr:nvPicPr>
          <xdr:cNvPr id="68" name="Picture 67"/>
          <xdr:cNvPicPr>
            <a:picLocks noChangeAspect="1"/>
          </xdr:cNvPicPr>
        </xdr:nvPicPr>
        <xdr:blipFill>
          <a:blip xmlns:r="http://schemas.openxmlformats.org/officeDocument/2006/relationships" r:embed="rId3"/>
          <a:stretch>
            <a:fillRect/>
          </a:stretch>
        </xdr:blipFill>
        <xdr:spPr>
          <a:xfrm>
            <a:off x="4855902" y="1640693"/>
            <a:ext cx="245424" cy="554182"/>
          </a:xfrm>
          <a:prstGeom prst="rect">
            <a:avLst/>
          </a:prstGeom>
        </xdr:spPr>
      </xdr:pic>
      <xdr:pic>
        <xdr:nvPicPr>
          <xdr:cNvPr id="69" name="Picture 68"/>
          <xdr:cNvPicPr>
            <a:picLocks noChangeAspect="1"/>
          </xdr:cNvPicPr>
        </xdr:nvPicPr>
        <xdr:blipFill>
          <a:blip xmlns:r="http://schemas.openxmlformats.org/officeDocument/2006/relationships" r:embed="rId3"/>
          <a:stretch>
            <a:fillRect/>
          </a:stretch>
        </xdr:blipFill>
        <xdr:spPr>
          <a:xfrm>
            <a:off x="5135302" y="1640693"/>
            <a:ext cx="245424" cy="554182"/>
          </a:xfrm>
          <a:prstGeom prst="rect">
            <a:avLst/>
          </a:prstGeom>
        </xdr:spPr>
      </xdr:pic>
      <xdr:pic>
        <xdr:nvPicPr>
          <xdr:cNvPr id="70" name="Picture 69"/>
          <xdr:cNvPicPr>
            <a:picLocks noChangeAspect="1"/>
          </xdr:cNvPicPr>
        </xdr:nvPicPr>
        <xdr:blipFill>
          <a:blip xmlns:r="http://schemas.openxmlformats.org/officeDocument/2006/relationships" r:embed="rId3"/>
          <a:stretch>
            <a:fillRect/>
          </a:stretch>
        </xdr:blipFill>
        <xdr:spPr>
          <a:xfrm>
            <a:off x="5414702" y="1640693"/>
            <a:ext cx="245424" cy="554182"/>
          </a:xfrm>
          <a:prstGeom prst="rect">
            <a:avLst/>
          </a:prstGeom>
        </xdr:spPr>
      </xdr:pic>
      <xdr:pic>
        <xdr:nvPicPr>
          <xdr:cNvPr id="71" name="Picture 70"/>
          <xdr:cNvPicPr>
            <a:picLocks noChangeAspect="1"/>
          </xdr:cNvPicPr>
        </xdr:nvPicPr>
        <xdr:blipFill>
          <a:blip xmlns:r="http://schemas.openxmlformats.org/officeDocument/2006/relationships" r:embed="rId3"/>
          <a:stretch>
            <a:fillRect/>
          </a:stretch>
        </xdr:blipFill>
        <xdr:spPr>
          <a:xfrm>
            <a:off x="5694102" y="1640693"/>
            <a:ext cx="245424" cy="554182"/>
          </a:xfrm>
          <a:prstGeom prst="rect">
            <a:avLst/>
          </a:prstGeom>
        </xdr:spPr>
      </xdr:pic>
      <xdr:pic>
        <xdr:nvPicPr>
          <xdr:cNvPr id="72" name="Picture 71"/>
          <xdr:cNvPicPr>
            <a:picLocks noChangeAspect="1"/>
          </xdr:cNvPicPr>
        </xdr:nvPicPr>
        <xdr:blipFill>
          <a:blip xmlns:r="http://schemas.openxmlformats.org/officeDocument/2006/relationships" r:embed="rId3"/>
          <a:stretch>
            <a:fillRect/>
          </a:stretch>
        </xdr:blipFill>
        <xdr:spPr>
          <a:xfrm>
            <a:off x="5960802" y="1640693"/>
            <a:ext cx="245424" cy="554182"/>
          </a:xfrm>
          <a:prstGeom prst="rect">
            <a:avLst/>
          </a:prstGeom>
        </xdr:spPr>
      </xdr:pic>
      <xdr:pic>
        <xdr:nvPicPr>
          <xdr:cNvPr id="73" name="Picture 72"/>
          <xdr:cNvPicPr>
            <a:picLocks noChangeAspect="1"/>
          </xdr:cNvPicPr>
        </xdr:nvPicPr>
        <xdr:blipFill>
          <a:blip xmlns:r="http://schemas.openxmlformats.org/officeDocument/2006/relationships" r:embed="rId3"/>
          <a:stretch>
            <a:fillRect/>
          </a:stretch>
        </xdr:blipFill>
        <xdr:spPr>
          <a:xfrm>
            <a:off x="6227502" y="1640693"/>
            <a:ext cx="245424" cy="554182"/>
          </a:xfrm>
          <a:prstGeom prst="rect">
            <a:avLst/>
          </a:prstGeom>
        </xdr:spPr>
      </xdr:pic>
      <xdr:pic>
        <xdr:nvPicPr>
          <xdr:cNvPr id="74" name="Picture 73"/>
          <xdr:cNvPicPr>
            <a:picLocks noChangeAspect="1"/>
          </xdr:cNvPicPr>
        </xdr:nvPicPr>
        <xdr:blipFill>
          <a:blip xmlns:r="http://schemas.openxmlformats.org/officeDocument/2006/relationships" r:embed="rId3"/>
          <a:stretch>
            <a:fillRect/>
          </a:stretch>
        </xdr:blipFill>
        <xdr:spPr>
          <a:xfrm>
            <a:off x="6494202" y="1640693"/>
            <a:ext cx="245424" cy="554182"/>
          </a:xfrm>
          <a:prstGeom prst="rect">
            <a:avLst/>
          </a:prstGeom>
        </xdr:spPr>
      </xdr:pic>
      <xdr:pic>
        <xdr:nvPicPr>
          <xdr:cNvPr id="75" name="Picture 74"/>
          <xdr:cNvPicPr>
            <a:picLocks noChangeAspect="1"/>
          </xdr:cNvPicPr>
        </xdr:nvPicPr>
        <xdr:blipFill>
          <a:blip xmlns:r="http://schemas.openxmlformats.org/officeDocument/2006/relationships" r:embed="rId3"/>
          <a:stretch>
            <a:fillRect/>
          </a:stretch>
        </xdr:blipFill>
        <xdr:spPr>
          <a:xfrm>
            <a:off x="6760902" y="1640693"/>
            <a:ext cx="245424" cy="554182"/>
          </a:xfrm>
          <a:prstGeom prst="rect">
            <a:avLst/>
          </a:prstGeom>
        </xdr:spPr>
      </xdr:pic>
      <xdr:pic>
        <xdr:nvPicPr>
          <xdr:cNvPr id="76" name="Picture 75"/>
          <xdr:cNvPicPr>
            <a:picLocks noChangeAspect="1"/>
          </xdr:cNvPicPr>
        </xdr:nvPicPr>
        <xdr:blipFill>
          <a:blip xmlns:r="http://schemas.openxmlformats.org/officeDocument/2006/relationships" r:embed="rId3"/>
          <a:stretch>
            <a:fillRect/>
          </a:stretch>
        </xdr:blipFill>
        <xdr:spPr>
          <a:xfrm>
            <a:off x="7027602" y="1640693"/>
            <a:ext cx="245424" cy="554182"/>
          </a:xfrm>
          <a:prstGeom prst="rect">
            <a:avLst/>
          </a:prstGeom>
        </xdr:spPr>
      </xdr:pic>
    </xdr:grpSp>
    <xdr:clientData/>
  </xdr:twoCellAnchor>
  <xdr:twoCellAnchor>
    <xdr:from>
      <xdr:col>3</xdr:col>
      <xdr:colOff>475478</xdr:colOff>
      <xdr:row>67</xdr:row>
      <xdr:rowOff>113862</xdr:rowOff>
    </xdr:from>
    <xdr:to>
      <xdr:col>5</xdr:col>
      <xdr:colOff>9525</xdr:colOff>
      <xdr:row>70</xdr:row>
      <xdr:rowOff>168952</xdr:rowOff>
    </xdr:to>
    <xdr:sp macro="" textlink="Analysis!C36">
      <xdr:nvSpPr>
        <xdr:cNvPr id="78" name="Rectangle 77"/>
        <xdr:cNvSpPr/>
      </xdr:nvSpPr>
      <xdr:spPr>
        <a:xfrm>
          <a:off x="2418578" y="17325537"/>
          <a:ext cx="2429647" cy="626590"/>
        </a:xfrm>
        <a:prstGeom prst="rect">
          <a:avLst/>
        </a:prstGeom>
        <a:ln/>
      </xdr:spPr>
      <xdr:style>
        <a:lnRef idx="1">
          <a:schemeClr val="accent2"/>
        </a:lnRef>
        <a:fillRef idx="3">
          <a:schemeClr val="accent2"/>
        </a:fillRef>
        <a:effectRef idx="2">
          <a:schemeClr val="accent2"/>
        </a:effectRef>
        <a:fontRef idx="minor">
          <a:schemeClr val="lt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B34460F2-EF25-46C3-868F-6CE001A19A77}" type="TxLink">
            <a:rPr kumimoji="0" lang="en-US" sz="1400" b="0" i="0" u="none" strike="noStrike" kern="0" cap="none" spc="0" normalizeH="0" baseline="0">
              <a:ln>
                <a:noFill/>
              </a:ln>
              <a:solidFill>
                <a:schemeClr val="bg1"/>
              </a:solidFill>
              <a:effectLst/>
              <a:uLnTx/>
              <a:uFillTx/>
              <a:latin typeface="Calibri"/>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Chronic (06.7%)</a:t>
          </a:fld>
          <a:endParaRPr kumimoji="0" lang="en-US" sz="1800" b="0" i="0" u="none" strike="noStrike" kern="0" cap="none" spc="0" normalizeH="0" baseline="0">
            <a:ln>
              <a:noFill/>
            </a:ln>
            <a:solidFill>
              <a:schemeClr val="bg1"/>
            </a:solidFill>
            <a:effectLst/>
            <a:uLnTx/>
            <a:uFillTx/>
            <a:latin typeface="Calibri"/>
            <a:ea typeface="+mn-ea"/>
            <a:cs typeface="+mn-cs"/>
          </a:endParaRPr>
        </a:p>
      </xdr:txBody>
    </xdr:sp>
    <xdr:clientData/>
  </xdr:twoCellAnchor>
  <xdr:twoCellAnchor>
    <xdr:from>
      <xdr:col>5</xdr:col>
      <xdr:colOff>38100</xdr:colOff>
      <xdr:row>67</xdr:row>
      <xdr:rowOff>113862</xdr:rowOff>
    </xdr:from>
    <xdr:to>
      <xdr:col>11</xdr:col>
      <xdr:colOff>350863</xdr:colOff>
      <xdr:row>70</xdr:row>
      <xdr:rowOff>168952</xdr:rowOff>
    </xdr:to>
    <xdr:sp macro="" textlink="Analysis!C37">
      <xdr:nvSpPr>
        <xdr:cNvPr id="79" name="Rectangle 78"/>
        <xdr:cNvSpPr/>
      </xdr:nvSpPr>
      <xdr:spPr>
        <a:xfrm>
          <a:off x="4876800" y="17325537"/>
          <a:ext cx="4599013" cy="626590"/>
        </a:xfrm>
        <a:prstGeom prst="rect">
          <a:avLst/>
        </a:prstGeom>
        <a:ln/>
      </xdr:spPr>
      <xdr:style>
        <a:lnRef idx="1">
          <a:schemeClr val="accent5"/>
        </a:lnRef>
        <a:fillRef idx="3">
          <a:schemeClr val="accent5"/>
        </a:fillRef>
        <a:effectRef idx="2">
          <a:schemeClr val="accent5"/>
        </a:effectRef>
        <a:fontRef idx="minor">
          <a:schemeClr val="lt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AD97A555-2EFE-498B-8DAB-8F2D92E359F8}" type="TxLink">
            <a:rPr kumimoji="0" lang="en-US" sz="1400" b="0" i="0" u="none" strike="noStrike" kern="0" cap="none" spc="0" normalizeH="0" baseline="0">
              <a:ln>
                <a:noFill/>
              </a:ln>
              <a:solidFill>
                <a:schemeClr val="bg1"/>
              </a:solidFill>
              <a:effectLst/>
              <a:uLnTx/>
              <a:uFillTx/>
              <a:latin typeface="Calibri"/>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Episodic and Short-term Homeless (93.3%)</a:t>
          </a:fld>
          <a:endParaRPr kumimoji="0" lang="en-US" sz="1800" b="0" i="0" u="none" strike="noStrike" kern="0" cap="none" spc="0" normalizeH="0" baseline="0">
            <a:ln>
              <a:noFill/>
            </a:ln>
            <a:solidFill>
              <a:schemeClr val="bg1"/>
            </a:solidFill>
            <a:effectLst/>
            <a:uLnTx/>
            <a:uFillTx/>
            <a:latin typeface="Calibri"/>
            <a:ea typeface="+mn-ea"/>
            <a:cs typeface="+mn-cs"/>
          </a:endParaRPr>
        </a:p>
      </xdr:txBody>
    </xdr:sp>
    <xdr:clientData/>
  </xdr:twoCellAnchor>
  <xdr:twoCellAnchor>
    <xdr:from>
      <xdr:col>3</xdr:col>
      <xdr:colOff>527728</xdr:colOff>
      <xdr:row>58</xdr:row>
      <xdr:rowOff>67433</xdr:rowOff>
    </xdr:from>
    <xdr:to>
      <xdr:col>11</xdr:col>
      <xdr:colOff>350865</xdr:colOff>
      <xdr:row>61</xdr:row>
      <xdr:rowOff>122524</xdr:rowOff>
    </xdr:to>
    <xdr:sp macro="" textlink="">
      <xdr:nvSpPr>
        <xdr:cNvPr id="80" name="Trapezoid 79"/>
        <xdr:cNvSpPr/>
      </xdr:nvSpPr>
      <xdr:spPr>
        <a:xfrm>
          <a:off x="2470828" y="15755108"/>
          <a:ext cx="6890687" cy="626591"/>
        </a:xfrm>
        <a:prstGeom prst="trapezoid">
          <a:avLst>
            <a:gd name="adj" fmla="val 94152"/>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a typeface="+mn-ea"/>
            <a:cs typeface="+mn-cs"/>
          </a:endParaRPr>
        </a:p>
      </xdr:txBody>
    </xdr:sp>
    <xdr:clientData/>
  </xdr:twoCellAnchor>
  <xdr:twoCellAnchor>
    <xdr:from>
      <xdr:col>3</xdr:col>
      <xdr:colOff>1377627</xdr:colOff>
      <xdr:row>55</xdr:row>
      <xdr:rowOff>124571</xdr:rowOff>
    </xdr:from>
    <xdr:to>
      <xdr:col>10</xdr:col>
      <xdr:colOff>169348</xdr:colOff>
      <xdr:row>60</xdr:row>
      <xdr:rowOff>174616</xdr:rowOff>
    </xdr:to>
    <xdr:graphicFrame macro="">
      <xdr:nvGraphicFramePr>
        <xdr:cNvPr id="81" name="Diagram 8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5</xdr:col>
      <xdr:colOff>23967</xdr:colOff>
      <xdr:row>71</xdr:row>
      <xdr:rowOff>39076</xdr:rowOff>
    </xdr:from>
    <xdr:to>
      <xdr:col>7</xdr:col>
      <xdr:colOff>192743</xdr:colOff>
      <xdr:row>75</xdr:row>
      <xdr:rowOff>17435</xdr:rowOff>
    </xdr:to>
    <xdr:sp macro="" textlink="Analysis!C38">
      <xdr:nvSpPr>
        <xdr:cNvPr id="85" name="Rectangle 84"/>
        <xdr:cNvSpPr/>
      </xdr:nvSpPr>
      <xdr:spPr>
        <a:xfrm>
          <a:off x="4748367" y="18203251"/>
          <a:ext cx="1597526" cy="740359"/>
        </a:xfrm>
        <a:prstGeom prst="rect">
          <a:avLst/>
        </a:prstGeom>
        <a:ln/>
      </xdr:spPr>
      <xdr:style>
        <a:lnRef idx="1">
          <a:schemeClr val="accent4"/>
        </a:lnRef>
        <a:fillRef idx="3">
          <a:schemeClr val="accent4"/>
        </a:fillRef>
        <a:effectRef idx="2">
          <a:schemeClr val="accent4"/>
        </a:effectRef>
        <a:fontRef idx="minor">
          <a:schemeClr val="lt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05C5ABEC-1322-44CC-AEAF-78DF581433B9}" type="TxLink">
            <a:rPr kumimoji="0" lang="en-US" sz="1200" b="0" i="0" u="none" strike="noStrike" kern="0" cap="none" spc="0" normalizeH="0" baseline="0">
              <a:ln>
                <a:noFill/>
              </a:ln>
              <a:solidFill>
                <a:schemeClr val="bg1"/>
              </a:solidFill>
              <a:effectLst/>
              <a:uLnTx/>
              <a:uFillTx/>
              <a:latin typeface="Calibri"/>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Rapid Re-housing - RRH (37.5%)</a:t>
          </a:fld>
          <a:endParaRPr kumimoji="0" lang="en-US" sz="1400" b="0" i="0" u="none" strike="noStrike" kern="0" cap="none" spc="0" normalizeH="0" baseline="0">
            <a:ln>
              <a:noFill/>
            </a:ln>
            <a:solidFill>
              <a:schemeClr val="bg1"/>
            </a:solidFill>
            <a:effectLst/>
            <a:uLnTx/>
            <a:uFillTx/>
            <a:latin typeface="Calibri"/>
            <a:ea typeface="+mn-ea"/>
            <a:cs typeface="+mn-cs"/>
          </a:endParaRPr>
        </a:p>
      </xdr:txBody>
    </xdr:sp>
    <xdr:clientData/>
  </xdr:twoCellAnchor>
  <xdr:twoCellAnchor>
    <xdr:from>
      <xdr:col>3</xdr:col>
      <xdr:colOff>477073</xdr:colOff>
      <xdr:row>75</xdr:row>
      <xdr:rowOff>42264</xdr:rowOff>
    </xdr:from>
    <xdr:to>
      <xdr:col>4</xdr:col>
      <xdr:colOff>481055</xdr:colOff>
      <xdr:row>78</xdr:row>
      <xdr:rowOff>188505</xdr:rowOff>
    </xdr:to>
    <xdr:sp macro="" textlink="Analysis!C41">
      <xdr:nvSpPr>
        <xdr:cNvPr id="86" name="Rectangle 85"/>
        <xdr:cNvSpPr/>
      </xdr:nvSpPr>
      <xdr:spPr>
        <a:xfrm>
          <a:off x="2420173" y="18968439"/>
          <a:ext cx="2070907" cy="717741"/>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EFF9F89E-83A4-4355-8B2A-768F99E63EE2}" type="TxLink">
            <a:rPr lang="en-US" sz="1100" b="0" i="0" u="none" strike="noStrike" kern="0">
              <a:solidFill>
                <a:srgbClr val="000000"/>
              </a:solidFill>
              <a:latin typeface="Calibri"/>
            </a:rPr>
            <a:pPr marL="0" marR="0" lvl="0" indent="0" algn="ctr" defTabSz="914400" eaLnBrk="1" fontAlgn="auto" latinLnBrk="0" hangingPunct="1">
              <a:lnSpc>
                <a:spcPct val="100000"/>
              </a:lnSpc>
              <a:spcBef>
                <a:spcPts val="0"/>
              </a:spcBef>
              <a:spcAft>
                <a:spcPts val="0"/>
              </a:spcAft>
              <a:buClrTx/>
              <a:buSzTx/>
              <a:buFontTx/>
              <a:buNone/>
              <a:tabLst/>
              <a:defRPr/>
            </a:pPr>
            <a:t>VA Healthcare Eligible (85.0%)</a:t>
          </a:fld>
          <a:endParaRPr lang="en-US" sz="1050" b="0" i="0" u="none" strike="noStrike" kern="0">
            <a:solidFill>
              <a:srgbClr val="0D0D0D"/>
            </a:solidFill>
            <a:latin typeface="Calibri"/>
          </a:endParaRPr>
        </a:p>
      </xdr:txBody>
    </xdr:sp>
    <xdr:clientData/>
  </xdr:twoCellAnchor>
  <xdr:twoCellAnchor>
    <xdr:from>
      <xdr:col>3</xdr:col>
      <xdr:colOff>470478</xdr:colOff>
      <xdr:row>71</xdr:row>
      <xdr:rowOff>44149</xdr:rowOff>
    </xdr:from>
    <xdr:to>
      <xdr:col>4</xdr:col>
      <xdr:colOff>708286</xdr:colOff>
      <xdr:row>75</xdr:row>
      <xdr:rowOff>18820</xdr:rowOff>
    </xdr:to>
    <xdr:sp macro="" textlink="">
      <xdr:nvSpPr>
        <xdr:cNvPr id="87" name="Rectangle 86"/>
        <xdr:cNvSpPr/>
      </xdr:nvSpPr>
      <xdr:spPr>
        <a:xfrm>
          <a:off x="2413578" y="18208324"/>
          <a:ext cx="2304733" cy="736671"/>
        </a:xfrm>
        <a:prstGeom prst="rect">
          <a:avLst/>
        </a:prstGeom>
        <a:ln/>
      </xdr:spPr>
      <xdr:style>
        <a:lnRef idx="1">
          <a:schemeClr val="accent6"/>
        </a:lnRef>
        <a:fillRef idx="3">
          <a:schemeClr val="accent6"/>
        </a:fillRef>
        <a:effectRef idx="2">
          <a:schemeClr val="accent6"/>
        </a:effectRef>
        <a:fontRef idx="minor">
          <a:schemeClr val="lt1"/>
        </a:fontRef>
      </xdr:style>
      <xdr:txBody>
        <a:bodyPr wrap="square" rtlCol="0" anchor="ctr"/>
        <a:lstStyle/>
        <a:p>
          <a:pPr algn="ctr"/>
          <a:r>
            <a:rPr lang="en-US" sz="1200"/>
            <a:t> Permanent Supportive Housing -PSH (100%)</a:t>
          </a:r>
        </a:p>
      </xdr:txBody>
    </xdr:sp>
    <xdr:clientData/>
  </xdr:twoCellAnchor>
  <xdr:twoCellAnchor>
    <xdr:from>
      <xdr:col>2</xdr:col>
      <xdr:colOff>523876</xdr:colOff>
      <xdr:row>67</xdr:row>
      <xdr:rowOff>41033</xdr:rowOff>
    </xdr:from>
    <xdr:to>
      <xdr:col>3</xdr:col>
      <xdr:colOff>527729</xdr:colOff>
      <xdr:row>69</xdr:row>
      <xdr:rowOff>180075</xdr:rowOff>
    </xdr:to>
    <xdr:sp macro="" textlink="">
      <xdr:nvSpPr>
        <xdr:cNvPr id="88" name="TextBox 87"/>
        <xdr:cNvSpPr txBox="1"/>
      </xdr:nvSpPr>
      <xdr:spPr>
        <a:xfrm>
          <a:off x="1447801" y="17443208"/>
          <a:ext cx="1023028" cy="52004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sz="1100"/>
            <a:t>Nature of</a:t>
          </a:r>
          <a:br>
            <a:rPr lang="en-US" sz="1100"/>
          </a:br>
          <a:r>
            <a:rPr lang="en-US" sz="1100"/>
            <a:t>Homelessness</a:t>
          </a:r>
        </a:p>
      </xdr:txBody>
    </xdr:sp>
    <xdr:clientData/>
  </xdr:twoCellAnchor>
  <xdr:twoCellAnchor>
    <xdr:from>
      <xdr:col>2</xdr:col>
      <xdr:colOff>504825</xdr:colOff>
      <xdr:row>70</xdr:row>
      <xdr:rowOff>158789</xdr:rowOff>
    </xdr:from>
    <xdr:to>
      <xdr:col>3</xdr:col>
      <xdr:colOff>512311</xdr:colOff>
      <xdr:row>74</xdr:row>
      <xdr:rowOff>105495</xdr:rowOff>
    </xdr:to>
    <xdr:sp macro="" textlink="">
      <xdr:nvSpPr>
        <xdr:cNvPr id="89" name="TextBox 88"/>
        <xdr:cNvSpPr txBox="1"/>
      </xdr:nvSpPr>
      <xdr:spPr>
        <a:xfrm>
          <a:off x="1428750" y="18132464"/>
          <a:ext cx="1026661" cy="70870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sz="1100"/>
            <a:t>Interventions</a:t>
          </a:r>
          <a:br>
            <a:rPr lang="en-US" sz="1100"/>
          </a:br>
          <a:r>
            <a:rPr lang="en-US" sz="1100"/>
            <a:t>needed to achieve PH</a:t>
          </a:r>
        </a:p>
      </xdr:txBody>
    </xdr:sp>
    <xdr:clientData/>
  </xdr:twoCellAnchor>
  <xdr:twoCellAnchor>
    <xdr:from>
      <xdr:col>2</xdr:col>
      <xdr:colOff>722325</xdr:colOff>
      <xdr:row>74</xdr:row>
      <xdr:rowOff>180504</xdr:rowOff>
    </xdr:from>
    <xdr:to>
      <xdr:col>3</xdr:col>
      <xdr:colOff>457199</xdr:colOff>
      <xdr:row>76</xdr:row>
      <xdr:rowOff>115244</xdr:rowOff>
    </xdr:to>
    <xdr:sp macro="" textlink="">
      <xdr:nvSpPr>
        <xdr:cNvPr id="90" name="TextBox 89"/>
        <xdr:cNvSpPr txBox="1"/>
      </xdr:nvSpPr>
      <xdr:spPr>
        <a:xfrm>
          <a:off x="1646250" y="18916179"/>
          <a:ext cx="754049" cy="31574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sz="1100"/>
            <a:t>Eligibility</a:t>
          </a:r>
        </a:p>
      </xdr:txBody>
    </xdr:sp>
    <xdr:clientData/>
  </xdr:twoCellAnchor>
  <xdr:twoCellAnchor>
    <xdr:from>
      <xdr:col>5</xdr:col>
      <xdr:colOff>30297</xdr:colOff>
      <xdr:row>75</xdr:row>
      <xdr:rowOff>37255</xdr:rowOff>
    </xdr:from>
    <xdr:to>
      <xdr:col>6</xdr:col>
      <xdr:colOff>533400</xdr:colOff>
      <xdr:row>79</xdr:row>
      <xdr:rowOff>1842</xdr:rowOff>
    </xdr:to>
    <xdr:sp macro="" textlink="Analysis!C43">
      <xdr:nvSpPr>
        <xdr:cNvPr id="91" name="Rectangle 90"/>
        <xdr:cNvSpPr/>
      </xdr:nvSpPr>
      <xdr:spPr>
        <a:xfrm>
          <a:off x="4754697" y="18963430"/>
          <a:ext cx="1217478" cy="726587"/>
        </a:xfrm>
        <a:prstGeom prst="rect">
          <a:avLst/>
        </a:prstGeom>
        <a:ln/>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E0D36367-5EA3-4785-B607-E6060B181877}" type="TxLink">
            <a:rPr kumimoji="0" lang="en-US" sz="1100" b="0" i="0" u="none" strike="noStrike" kern="0" cap="none" spc="0" normalizeH="0" baseline="0">
              <a:ln>
                <a:noFill/>
              </a:ln>
              <a:solidFill>
                <a:srgbClr val="000000"/>
              </a:solidFill>
              <a:effectLst/>
              <a:uLnTx/>
              <a:uFillTx/>
              <a:latin typeface="Calibri"/>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SSVF Eligible (98.0%)</a:t>
          </a:fld>
          <a:endParaRPr kumimoji="0" lang="en-US" sz="1050" b="0" i="0" u="none" strike="noStrike" kern="0" cap="none" spc="0" normalizeH="0" baseline="0">
            <a:ln>
              <a:noFill/>
            </a:ln>
            <a:solidFill>
              <a:srgbClr val="0D0D0D"/>
            </a:solidFill>
            <a:effectLst/>
            <a:uLnTx/>
            <a:uFillTx/>
            <a:latin typeface="Calibri"/>
            <a:ea typeface="+mn-ea"/>
            <a:cs typeface="+mn-cs"/>
          </a:endParaRPr>
        </a:p>
      </xdr:txBody>
    </xdr:sp>
    <xdr:clientData/>
  </xdr:twoCellAnchor>
  <xdr:twoCellAnchor>
    <xdr:from>
      <xdr:col>2</xdr:col>
      <xdr:colOff>717423</xdr:colOff>
      <xdr:row>79</xdr:row>
      <xdr:rowOff>185774</xdr:rowOff>
    </xdr:from>
    <xdr:to>
      <xdr:col>3</xdr:col>
      <xdr:colOff>1047849</xdr:colOff>
      <xdr:row>86</xdr:row>
      <xdr:rowOff>28574</xdr:rowOff>
    </xdr:to>
    <xdr:sp macro="" textlink="Analysis!C49">
      <xdr:nvSpPr>
        <xdr:cNvPr id="92" name="Needs_InfoBox_HUDVASH"/>
        <xdr:cNvSpPr/>
      </xdr:nvSpPr>
      <xdr:spPr>
        <a:xfrm>
          <a:off x="1641348" y="19683449"/>
          <a:ext cx="1349601" cy="1176300"/>
        </a:xfrm>
        <a:prstGeom prst="wedgeRectCallout">
          <a:avLst>
            <a:gd name="adj1" fmla="val 19299"/>
            <a:gd name="adj2" fmla="val -70947"/>
          </a:avLst>
        </a:prstGeom>
        <a:ln>
          <a:noFill/>
        </a:ln>
        <a:effectLst/>
      </xdr:spPr>
      <xdr:style>
        <a:lnRef idx="1">
          <a:schemeClr val="accent6"/>
        </a:lnRef>
        <a:fillRef idx="2">
          <a:schemeClr val="accent6"/>
        </a:fillRef>
        <a:effectRef idx="1">
          <a:schemeClr val="accent6"/>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fld id="{76232D85-BD31-4B1A-BCFC-00BDC7FC5EA4}" type="TxLink">
            <a:rPr lang="en-US" sz="1200" b="0" i="0" u="none" strike="noStrike">
              <a:solidFill>
                <a:sysClr val="windowText" lastClr="000000"/>
              </a:solidFill>
              <a:latin typeface="Calibri"/>
            </a:rPr>
            <a:pPr/>
            <a:t>11 Veterans need PSH and qualify for VA Healthcare</a:t>
          </a:fld>
          <a:endParaRPr lang="en-US" sz="1100">
            <a:solidFill>
              <a:sysClr val="windowText" lastClr="000000"/>
            </a:solidFill>
          </a:endParaRPr>
        </a:p>
      </xdr:txBody>
    </xdr:sp>
    <xdr:clientData/>
  </xdr:twoCellAnchor>
  <xdr:twoCellAnchor>
    <xdr:from>
      <xdr:col>3</xdr:col>
      <xdr:colOff>1119073</xdr:colOff>
      <xdr:row>79</xdr:row>
      <xdr:rowOff>185774</xdr:rowOff>
    </xdr:from>
    <xdr:to>
      <xdr:col>4</xdr:col>
      <xdr:colOff>401749</xdr:colOff>
      <xdr:row>86</xdr:row>
      <xdr:rowOff>38100</xdr:rowOff>
    </xdr:to>
    <xdr:sp macro="" textlink="Analysis!C50">
      <xdr:nvSpPr>
        <xdr:cNvPr id="93" name="Needs_InfoBox_NonVAPSH"/>
        <xdr:cNvSpPr/>
      </xdr:nvSpPr>
      <xdr:spPr>
        <a:xfrm>
          <a:off x="3062173" y="19683449"/>
          <a:ext cx="1463901" cy="1185826"/>
        </a:xfrm>
        <a:prstGeom prst="wedgeRectCallout">
          <a:avLst>
            <a:gd name="adj1" fmla="val 61038"/>
            <a:gd name="adj2" fmla="val -71485"/>
          </a:avLst>
        </a:prstGeom>
        <a:solidFill>
          <a:schemeClr val="accent6">
            <a:lumMod val="20000"/>
            <a:lumOff val="80000"/>
          </a:schemeClr>
        </a:solidFill>
        <a:ln>
          <a:noFill/>
        </a:ln>
        <a:effectLst/>
      </xdr:spPr>
      <xdr:style>
        <a:lnRef idx="1">
          <a:schemeClr val="accent5"/>
        </a:lnRef>
        <a:fillRef idx="2">
          <a:schemeClr val="accent5"/>
        </a:fillRef>
        <a:effectRef idx="1">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fld id="{2EEDB264-FB18-48FB-AA21-049ED3336434}" type="TxLink">
            <a:rPr lang="en-US" sz="1200" b="0" i="0" u="none" strike="noStrike">
              <a:solidFill>
                <a:sysClr val="windowText" lastClr="000000"/>
              </a:solidFill>
              <a:latin typeface="Calibri"/>
            </a:rPr>
            <a:pPr/>
            <a:t>2 Veterans primarily need PSH and do not qualify for VA Healthcare</a:t>
          </a:fld>
          <a:endParaRPr lang="en-US" sz="1200">
            <a:solidFill>
              <a:sysClr val="windowText" lastClr="000000"/>
            </a:solidFill>
          </a:endParaRPr>
        </a:p>
      </xdr:txBody>
    </xdr:sp>
    <xdr:clientData/>
  </xdr:twoCellAnchor>
  <xdr:twoCellAnchor>
    <xdr:from>
      <xdr:col>4</xdr:col>
      <xdr:colOff>479737</xdr:colOff>
      <xdr:row>80</xdr:row>
      <xdr:rowOff>4799</xdr:rowOff>
    </xdr:from>
    <xdr:to>
      <xdr:col>6</xdr:col>
      <xdr:colOff>400588</xdr:colOff>
      <xdr:row>86</xdr:row>
      <xdr:rowOff>38099</xdr:rowOff>
    </xdr:to>
    <xdr:sp macro="" textlink="Analysis!C53">
      <xdr:nvSpPr>
        <xdr:cNvPr id="94" name="Needs_infoBox_SSVF"/>
        <xdr:cNvSpPr/>
      </xdr:nvSpPr>
      <xdr:spPr>
        <a:xfrm>
          <a:off x="4604062" y="19692974"/>
          <a:ext cx="1349601" cy="1176300"/>
        </a:xfrm>
        <a:prstGeom prst="wedgeRectCallout">
          <a:avLst>
            <a:gd name="adj1" fmla="val -20251"/>
            <a:gd name="adj2" fmla="val -70948"/>
          </a:avLst>
        </a:prstGeom>
        <a:ln>
          <a:noFill/>
        </a:ln>
        <a:effectLst/>
      </xdr:spPr>
      <xdr:style>
        <a:lnRef idx="1">
          <a:schemeClr val="accent4"/>
        </a:lnRef>
        <a:fillRef idx="2">
          <a:schemeClr val="accent4"/>
        </a:fillRef>
        <a:effectRef idx="1">
          <a:schemeClr val="accent4"/>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l" defTabSz="457200" rtl="0" eaLnBrk="1" latinLnBrk="0" hangingPunct="1"/>
          <a:fld id="{E02A5C42-88F7-4A97-83B4-8FCEF919AAF6}" type="TxLink">
            <a:rPr lang="en-US" sz="1200" b="0" i="0" u="none" strike="noStrike" kern="1200">
              <a:solidFill>
                <a:srgbClr val="000000"/>
              </a:solidFill>
              <a:latin typeface="Calibri"/>
              <a:ea typeface="+mn-ea"/>
              <a:cs typeface="+mn-cs"/>
            </a:rPr>
            <a:pPr marL="0" indent="0" algn="l" defTabSz="457200" rtl="0" eaLnBrk="1" latinLnBrk="0" hangingPunct="1"/>
            <a:t>66 Veterans only need successful rapid rehousing assistance and are eligible for SSVF</a:t>
          </a:fld>
          <a:endParaRPr lang="en-US" sz="1200" b="0" i="0" u="none" strike="noStrike" kern="1200">
            <a:solidFill>
              <a:sysClr val="windowText" lastClr="000000"/>
            </a:solidFill>
            <a:latin typeface="Calibri"/>
            <a:ea typeface="+mn-ea"/>
            <a:cs typeface="+mn-cs"/>
          </a:endParaRPr>
        </a:p>
      </xdr:txBody>
    </xdr:sp>
    <xdr:clientData/>
  </xdr:twoCellAnchor>
  <xdr:twoCellAnchor>
    <xdr:from>
      <xdr:col>8</xdr:col>
      <xdr:colOff>662661</xdr:colOff>
      <xdr:row>51</xdr:row>
      <xdr:rowOff>68499</xdr:rowOff>
    </xdr:from>
    <xdr:to>
      <xdr:col>11</xdr:col>
      <xdr:colOff>171450</xdr:colOff>
      <xdr:row>55</xdr:row>
      <xdr:rowOff>120401</xdr:rowOff>
    </xdr:to>
    <xdr:sp macro="" textlink="Analysis!C46">
      <xdr:nvSpPr>
        <xdr:cNvPr id="95" name="Needs_InfoBox_Total"/>
        <xdr:cNvSpPr/>
      </xdr:nvSpPr>
      <xdr:spPr>
        <a:xfrm>
          <a:off x="7644486" y="14232174"/>
          <a:ext cx="1651914" cy="813902"/>
        </a:xfrm>
        <a:prstGeom prst="wedgeRectCallout">
          <a:avLst>
            <a:gd name="adj1" fmla="val -21741"/>
            <a:gd name="adj2" fmla="val 68540"/>
          </a:avLst>
        </a:prstGeom>
        <a:ln>
          <a:noFill/>
        </a:ln>
        <a:effectLst/>
      </xdr:spPr>
      <xdr:style>
        <a:lnRef idx="1">
          <a:schemeClr val="dk1"/>
        </a:lnRef>
        <a:fillRef idx="2">
          <a:schemeClr val="dk1"/>
        </a:fillRef>
        <a:effectRef idx="1">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r"/>
          <a:fld id="{C257FBE6-1E4A-44B1-9035-7386E97890C5}" type="TxLink">
            <a:rPr lang="en-US" sz="1200" b="0" i="0" u="none" strike="noStrike">
              <a:solidFill>
                <a:srgbClr val="000000"/>
              </a:solidFill>
              <a:latin typeface="Calibri"/>
            </a:rPr>
            <a:pPr algn="r"/>
            <a:t>191 Veterans will be homeless between Oct. 2016 and Sep. 2017</a:t>
          </a:fld>
          <a:endParaRPr lang="en-US" sz="1200">
            <a:solidFill>
              <a:sysClr val="windowText" lastClr="000000"/>
            </a:solidFill>
          </a:endParaRPr>
        </a:p>
      </xdr:txBody>
    </xdr:sp>
    <xdr:clientData/>
  </xdr:twoCellAnchor>
  <xdr:twoCellAnchor>
    <xdr:from>
      <xdr:col>7</xdr:col>
      <xdr:colOff>222082</xdr:colOff>
      <xdr:row>71</xdr:row>
      <xdr:rowOff>27829</xdr:rowOff>
    </xdr:from>
    <xdr:to>
      <xdr:col>9</xdr:col>
      <xdr:colOff>394264</xdr:colOff>
      <xdr:row>75</xdr:row>
      <xdr:rowOff>16544</xdr:rowOff>
    </xdr:to>
    <xdr:sp macro="" textlink="Analysis!C39">
      <xdr:nvSpPr>
        <xdr:cNvPr id="96" name="Rectangle 95"/>
        <xdr:cNvSpPr/>
      </xdr:nvSpPr>
      <xdr:spPr>
        <a:xfrm>
          <a:off x="6375232" y="18192004"/>
          <a:ext cx="1600932" cy="750715"/>
        </a:xfrm>
        <a:prstGeom prst="rect">
          <a:avLst/>
        </a:prstGeom>
        <a:ln/>
      </xdr:spPr>
      <xdr:style>
        <a:lnRef idx="1">
          <a:schemeClr val="accent1"/>
        </a:lnRef>
        <a:fillRef idx="3">
          <a:schemeClr val="accent1"/>
        </a:fillRef>
        <a:effectRef idx="2">
          <a:schemeClr val="accent1"/>
        </a:effectRef>
        <a:fontRef idx="minor">
          <a:schemeClr val="lt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91AC5277-1DF4-4457-A9AA-19C6FD7C3D3E}" type="TxLink">
            <a:rPr kumimoji="0" lang="en-US" sz="1200" b="0" i="0" u="none" strike="noStrike" kern="0" cap="none" spc="0" normalizeH="0" baseline="0">
              <a:ln>
                <a:noFill/>
              </a:ln>
              <a:solidFill>
                <a:schemeClr val="bg1"/>
              </a:solidFill>
              <a:effectLst/>
              <a:uLnTx/>
              <a:uFillTx/>
              <a:latin typeface="Calibri"/>
              <a:ea typeface="+mn-ea"/>
              <a:cs typeface="+mn-cs"/>
            </a:rPr>
            <a:pPr marL="0" marR="0" lvl="0" indent="0" algn="ctr" defTabSz="914400" eaLnBrk="1" fontAlgn="auto" latinLnBrk="0" hangingPunct="1">
              <a:lnSpc>
                <a:spcPct val="100000"/>
              </a:lnSpc>
              <a:spcBef>
                <a:spcPts val="0"/>
              </a:spcBef>
              <a:spcAft>
                <a:spcPts val="0"/>
              </a:spcAft>
              <a:buClrTx/>
              <a:buSzTx/>
              <a:buFontTx/>
              <a:buNone/>
              <a:tabLst/>
              <a:defRPr/>
            </a:pPr>
            <a:t>Other Residential Programs (37.5%)</a:t>
          </a:fld>
          <a:endParaRPr kumimoji="0" lang="en-US" sz="1400" b="0" i="0" u="none" strike="noStrike" kern="0" cap="none" spc="0" normalizeH="0" baseline="0">
            <a:ln>
              <a:noFill/>
            </a:ln>
            <a:solidFill>
              <a:schemeClr val="bg1"/>
            </a:solidFill>
            <a:effectLst/>
            <a:uLnTx/>
            <a:uFillTx/>
            <a:latin typeface="Calibri"/>
            <a:ea typeface="+mn-ea"/>
            <a:cs typeface="+mn-cs"/>
          </a:endParaRPr>
        </a:p>
      </xdr:txBody>
    </xdr:sp>
    <xdr:clientData/>
  </xdr:twoCellAnchor>
  <xdr:twoCellAnchor>
    <xdr:from>
      <xdr:col>7</xdr:col>
      <xdr:colOff>226256</xdr:colOff>
      <xdr:row>75</xdr:row>
      <xdr:rowOff>39790</xdr:rowOff>
    </xdr:from>
    <xdr:to>
      <xdr:col>9</xdr:col>
      <xdr:colOff>394265</xdr:colOff>
      <xdr:row>78</xdr:row>
      <xdr:rowOff>188493</xdr:rowOff>
    </xdr:to>
    <xdr:sp macro="" textlink="">
      <xdr:nvSpPr>
        <xdr:cNvPr id="97" name="Rectangle 96"/>
        <xdr:cNvSpPr/>
      </xdr:nvSpPr>
      <xdr:spPr>
        <a:xfrm>
          <a:off x="6379406" y="18965965"/>
          <a:ext cx="1596759" cy="720203"/>
        </a:xfrm>
        <a:prstGeom prst="rect">
          <a:avLst/>
        </a:prstGeom>
        <a:ln/>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rgbClr val="0D0D0D"/>
              </a:solidFill>
              <a:effectLst/>
              <a:uLnTx/>
              <a:uFillTx/>
              <a:latin typeface="Calibri"/>
            </a:rPr>
            <a:t>Eligible for one or more VA or non-VA residential programs</a:t>
          </a:r>
        </a:p>
      </xdr:txBody>
    </xdr:sp>
    <xdr:clientData/>
  </xdr:twoCellAnchor>
  <xdr:twoCellAnchor>
    <xdr:from>
      <xdr:col>9</xdr:col>
      <xdr:colOff>425817</xdr:colOff>
      <xdr:row>71</xdr:row>
      <xdr:rowOff>20339</xdr:rowOff>
    </xdr:from>
    <xdr:to>
      <xdr:col>11</xdr:col>
      <xdr:colOff>350868</xdr:colOff>
      <xdr:row>78</xdr:row>
      <xdr:rowOff>188493</xdr:rowOff>
    </xdr:to>
    <xdr:sp macro="" textlink="Analysis!C40">
      <xdr:nvSpPr>
        <xdr:cNvPr id="98" name="Rectangle 97"/>
        <xdr:cNvSpPr/>
      </xdr:nvSpPr>
      <xdr:spPr>
        <a:xfrm>
          <a:off x="8007717" y="18184514"/>
          <a:ext cx="1353801" cy="1501654"/>
        </a:xfrm>
        <a:prstGeom prst="rect">
          <a:avLst/>
        </a:prstGeom>
        <a:ln/>
      </xdr:spPr>
      <xdr:style>
        <a:lnRef idx="1">
          <a:schemeClr val="accent3"/>
        </a:lnRef>
        <a:fillRef idx="3">
          <a:schemeClr val="accent3"/>
        </a:fillRef>
        <a:effectRef idx="2">
          <a:schemeClr val="accent3"/>
        </a:effectRef>
        <a:fontRef idx="minor">
          <a:schemeClr val="lt1"/>
        </a:fontRef>
      </xdr:style>
      <xdr:txBody>
        <a:bodyPr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0B8E25F4-0DE7-4CEC-812C-CA993F5FDFC6}" type="TxLink">
            <a:rPr lang="en-US" sz="1200" b="0" i="0" u="none" strike="noStrike" kern="0">
              <a:solidFill>
                <a:schemeClr val="bg1"/>
              </a:solidFill>
              <a:latin typeface="Calibri"/>
            </a:rPr>
            <a:pPr marL="0" marR="0" lvl="0" indent="0" algn="ctr" defTabSz="914400" eaLnBrk="1" fontAlgn="auto" latinLnBrk="0" hangingPunct="1">
              <a:lnSpc>
                <a:spcPct val="100000"/>
              </a:lnSpc>
              <a:spcBef>
                <a:spcPts val="0"/>
              </a:spcBef>
              <a:spcAft>
                <a:spcPts val="0"/>
              </a:spcAft>
              <a:buClrTx/>
              <a:buSzTx/>
              <a:buFontTx/>
              <a:buNone/>
              <a:tabLst/>
              <a:defRPr/>
            </a:pPr>
            <a:t>Self Resolving (25.0%)</a:t>
          </a:fld>
          <a:endParaRPr lang="en-US" sz="1400" b="0" i="0" u="none" strike="noStrike" kern="0">
            <a:solidFill>
              <a:schemeClr val="bg1"/>
            </a:solidFill>
            <a:latin typeface="Calibri"/>
          </a:endParaRPr>
        </a:p>
      </xdr:txBody>
    </xdr:sp>
    <xdr:clientData/>
  </xdr:twoCellAnchor>
  <xdr:twoCellAnchor>
    <xdr:from>
      <xdr:col>10</xdr:col>
      <xdr:colOff>400105</xdr:colOff>
      <xdr:row>80</xdr:row>
      <xdr:rowOff>4798</xdr:rowOff>
    </xdr:from>
    <xdr:to>
      <xdr:col>12</xdr:col>
      <xdr:colOff>320956</xdr:colOff>
      <xdr:row>86</xdr:row>
      <xdr:rowOff>38099</xdr:rowOff>
    </xdr:to>
    <xdr:sp macro="" textlink="Analysis!C57">
      <xdr:nvSpPr>
        <xdr:cNvPr id="99" name="Needs_InfoBox_SelfResolving"/>
        <xdr:cNvSpPr/>
      </xdr:nvSpPr>
      <xdr:spPr>
        <a:xfrm>
          <a:off x="8810680" y="19692973"/>
          <a:ext cx="1349601" cy="1176301"/>
        </a:xfrm>
        <a:prstGeom prst="wedgeRectCallout">
          <a:avLst>
            <a:gd name="adj1" fmla="val -18316"/>
            <a:gd name="adj2" fmla="val -74605"/>
          </a:avLst>
        </a:prstGeom>
        <a:ln/>
        <a:effectLst/>
      </xdr:spPr>
      <xdr:style>
        <a:lnRef idx="1">
          <a:schemeClr val="accent3"/>
        </a:lnRef>
        <a:fillRef idx="3">
          <a:schemeClr val="accent3"/>
        </a:fillRef>
        <a:effectRef idx="2">
          <a:schemeClr val="accent3"/>
        </a:effectRef>
        <a:fontRef idx="minor">
          <a:schemeClr val="lt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fld id="{21DBCF32-98D1-4B83-BF0A-AC537C37163C}" type="TxLink">
            <a:rPr lang="en-US" sz="1200" b="0" i="0" u="none" strike="noStrike">
              <a:solidFill>
                <a:sysClr val="windowText" lastClr="000000"/>
              </a:solidFill>
              <a:latin typeface="Calibri"/>
            </a:rPr>
            <a:pPr/>
            <a:t>44 Veterans will exit without any PH interventions</a:t>
          </a:fld>
          <a:endParaRPr lang="en-US" sz="1200" u="none">
            <a:solidFill>
              <a:sysClr val="windowText" lastClr="000000"/>
            </a:solidFill>
          </a:endParaRPr>
        </a:p>
      </xdr:txBody>
    </xdr:sp>
    <xdr:clientData/>
  </xdr:twoCellAnchor>
  <xdr:twoCellAnchor>
    <xdr:from>
      <xdr:col>8</xdr:col>
      <xdr:colOff>428865</xdr:colOff>
      <xdr:row>80</xdr:row>
      <xdr:rowOff>14020</xdr:rowOff>
    </xdr:from>
    <xdr:to>
      <xdr:col>10</xdr:col>
      <xdr:colOff>349716</xdr:colOff>
      <xdr:row>86</xdr:row>
      <xdr:rowOff>47625</xdr:rowOff>
    </xdr:to>
    <xdr:sp macro="" textlink="Analysis!C55">
      <xdr:nvSpPr>
        <xdr:cNvPr id="100" name="Needs_InfoBox_Other"/>
        <xdr:cNvSpPr/>
      </xdr:nvSpPr>
      <xdr:spPr>
        <a:xfrm>
          <a:off x="7410690" y="19702195"/>
          <a:ext cx="1349601" cy="1176605"/>
        </a:xfrm>
        <a:prstGeom prst="wedgeRectCallout">
          <a:avLst>
            <a:gd name="adj1" fmla="val -21178"/>
            <a:gd name="adj2" fmla="val -75763"/>
          </a:avLst>
        </a:prstGeom>
        <a:ln>
          <a:noFill/>
        </a:ln>
        <a:effectLst/>
      </xdr:spPr>
      <xdr:style>
        <a:lnRef idx="1">
          <a:schemeClr val="accent1"/>
        </a:lnRef>
        <a:fillRef idx="2">
          <a:schemeClr val="accent1"/>
        </a:fillRef>
        <a:effectRef idx="1">
          <a:schemeClr val="accent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fld id="{C7D655A8-8318-47B4-B5B1-71C3705B68BD}" type="TxLink">
            <a:rPr lang="en-US" sz="1200" b="0" i="0" u="none" strike="noStrike">
              <a:solidFill>
                <a:sysClr val="windowText" lastClr="000000"/>
              </a:solidFill>
              <a:latin typeface="Calibri"/>
            </a:rPr>
            <a:pPr/>
            <a:t>67 Veterans primarily need  other residential program interventions</a:t>
          </a:fld>
          <a:endParaRPr lang="en-US" sz="1200" u="none">
            <a:solidFill>
              <a:sysClr val="windowText" lastClr="000000"/>
            </a:solidFill>
          </a:endParaRPr>
        </a:p>
      </xdr:txBody>
    </xdr:sp>
    <xdr:clientData/>
  </xdr:twoCellAnchor>
  <xdr:twoCellAnchor>
    <xdr:from>
      <xdr:col>3</xdr:col>
      <xdr:colOff>838174</xdr:colOff>
      <xdr:row>51</xdr:row>
      <xdr:rowOff>113557</xdr:rowOff>
    </xdr:from>
    <xdr:to>
      <xdr:col>4</xdr:col>
      <xdr:colOff>120850</xdr:colOff>
      <xdr:row>55</xdr:row>
      <xdr:rowOff>119851</xdr:rowOff>
    </xdr:to>
    <xdr:sp macro="" textlink="Analysis!C9">
      <xdr:nvSpPr>
        <xdr:cNvPr id="101" name="Needs_InfoBox_2013PIT"/>
        <xdr:cNvSpPr/>
      </xdr:nvSpPr>
      <xdr:spPr>
        <a:xfrm>
          <a:off x="2781274" y="14277232"/>
          <a:ext cx="1463901" cy="768294"/>
        </a:xfrm>
        <a:prstGeom prst="wedgeRectCallout">
          <a:avLst>
            <a:gd name="adj1" fmla="val 21125"/>
            <a:gd name="adj2" fmla="val 69910"/>
          </a:avLst>
        </a:prstGeom>
        <a:ln>
          <a:noFill/>
        </a:ln>
        <a:effectLst/>
      </xdr:spPr>
      <xdr:style>
        <a:lnRef idx="1">
          <a:schemeClr val="dk1"/>
        </a:lnRef>
        <a:fillRef idx="2">
          <a:schemeClr val="dk1"/>
        </a:fillRef>
        <a:effectRef idx="1">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fld id="{1703CF40-FFDF-4BA9-9985-5AA347A825B2}" type="TxLink">
            <a:rPr lang="en-US" sz="1200" b="0" i="0" u="none" strike="noStrike">
              <a:solidFill>
                <a:sysClr val="windowText" lastClr="000000"/>
              </a:solidFill>
              <a:latin typeface="Calibri"/>
            </a:rPr>
            <a:pPr/>
            <a:t>89 Veterans were homeless at the beginning of FY17</a:t>
          </a:fld>
          <a:endParaRPr lang="en-US" sz="1200">
            <a:solidFill>
              <a:sysClr val="windowText" lastClr="000000"/>
            </a:solidFill>
          </a:endParaRPr>
        </a:p>
      </xdr:txBody>
    </xdr:sp>
    <xdr:clientData/>
  </xdr:twoCellAnchor>
  <xdr:twoCellAnchor>
    <xdr:from>
      <xdr:col>1</xdr:col>
      <xdr:colOff>352425</xdr:colOff>
      <xdr:row>80</xdr:row>
      <xdr:rowOff>94694</xdr:rowOff>
    </xdr:from>
    <xdr:to>
      <xdr:col>2</xdr:col>
      <xdr:colOff>726165</xdr:colOff>
      <xdr:row>85</xdr:row>
      <xdr:rowOff>95249</xdr:rowOff>
    </xdr:to>
    <xdr:sp macro="" textlink="">
      <xdr:nvSpPr>
        <xdr:cNvPr id="103" name="TextBox 102"/>
        <xdr:cNvSpPr txBox="1"/>
      </xdr:nvSpPr>
      <xdr:spPr>
        <a:xfrm>
          <a:off x="666750" y="19782869"/>
          <a:ext cx="983340" cy="95305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sz="1100" b="1"/>
            <a:t>Successful</a:t>
          </a:r>
          <a:br>
            <a:rPr lang="en-US" sz="1100" b="1"/>
          </a:br>
          <a:r>
            <a:rPr lang="en-US" sz="1100" b="1"/>
            <a:t>Primary</a:t>
          </a:r>
          <a:br>
            <a:rPr lang="en-US" sz="1100" b="1"/>
          </a:br>
          <a:r>
            <a:rPr lang="en-US" sz="1100" b="1"/>
            <a:t>Interventions needed  to achieve PH</a:t>
          </a:r>
        </a:p>
      </xdr:txBody>
    </xdr:sp>
    <xdr:clientData/>
  </xdr:twoCellAnchor>
  <xdr:twoCellAnchor>
    <xdr:from>
      <xdr:col>2</xdr:col>
      <xdr:colOff>704850</xdr:colOff>
      <xdr:row>86</xdr:row>
      <xdr:rowOff>97373</xdr:rowOff>
    </xdr:from>
    <xdr:to>
      <xdr:col>10</xdr:col>
      <xdr:colOff>361950</xdr:colOff>
      <xdr:row>88</xdr:row>
      <xdr:rowOff>110041</xdr:rowOff>
    </xdr:to>
    <xdr:sp macro="" textlink="Analysis!C56">
      <xdr:nvSpPr>
        <xdr:cNvPr id="105" name="Rectangle 104"/>
        <xdr:cNvSpPr/>
      </xdr:nvSpPr>
      <xdr:spPr>
        <a:xfrm>
          <a:off x="1628775" y="20928548"/>
          <a:ext cx="7143750" cy="393668"/>
        </a:xfrm>
        <a:prstGeom prst="rect">
          <a:avLst/>
        </a:prstGeom>
        <a:ln>
          <a:noFill/>
        </a:ln>
      </xdr:spPr>
      <xdr:style>
        <a:lnRef idx="1">
          <a:schemeClr val="dk1"/>
        </a:lnRef>
        <a:fillRef idx="2">
          <a:schemeClr val="dk1"/>
        </a:fillRef>
        <a:effectRef idx="1">
          <a:schemeClr val="dk1"/>
        </a:effectRef>
        <a:fontRef idx="minor">
          <a:schemeClr val="dk1"/>
        </a:fontRef>
      </xdr:style>
      <xdr:txBody>
        <a:bodyPr wrap="square" rtlCol="0" anchor="ctr"/>
        <a:lstStyle/>
        <a:p>
          <a:pPr marL="0" indent="0" algn="ctr" defTabSz="457200" rtl="0" eaLnBrk="1" latinLnBrk="0" hangingPunct="1"/>
          <a:fld id="{6F7EAC24-4777-472E-A21F-C37523C6008B}" type="TxLink">
            <a:rPr lang="en-US" sz="1200" b="1" i="0" u="none" strike="noStrike" kern="1200">
              <a:solidFill>
                <a:sysClr val="windowText" lastClr="000000"/>
              </a:solidFill>
              <a:latin typeface="Calibri"/>
              <a:ea typeface="+mn-ea"/>
              <a:cs typeface="+mn-cs"/>
            </a:rPr>
            <a:pPr marL="0" indent="0" algn="ctr" defTabSz="457200" rtl="0" eaLnBrk="1" latinLnBrk="0" hangingPunct="1"/>
            <a:t>Total Need: 147 Veterans need successful interventions to achieve Permanent Housing</a:t>
          </a:fld>
          <a:endParaRPr lang="en-US" sz="1400" b="1" i="0" u="none" strike="noStrike" kern="1200">
            <a:solidFill>
              <a:sysClr val="windowText" lastClr="000000"/>
            </a:solidFill>
            <a:latin typeface="Calibri"/>
            <a:ea typeface="+mn-ea"/>
            <a:cs typeface="+mn-cs"/>
          </a:endParaRPr>
        </a:p>
      </xdr:txBody>
    </xdr:sp>
    <xdr:clientData/>
  </xdr:twoCellAnchor>
  <xdr:twoCellAnchor>
    <xdr:from>
      <xdr:col>5</xdr:col>
      <xdr:colOff>116409</xdr:colOff>
      <xdr:row>51</xdr:row>
      <xdr:rowOff>47591</xdr:rowOff>
    </xdr:from>
    <xdr:to>
      <xdr:col>8</xdr:col>
      <xdr:colOff>122987</xdr:colOff>
      <xdr:row>56</xdr:row>
      <xdr:rowOff>56923</xdr:rowOff>
    </xdr:to>
    <xdr:grpSp>
      <xdr:nvGrpSpPr>
        <xdr:cNvPr id="5" name="Group 4"/>
        <xdr:cNvGrpSpPr/>
      </xdr:nvGrpSpPr>
      <xdr:grpSpPr>
        <a:xfrm>
          <a:off x="5136644" y="14821426"/>
          <a:ext cx="2211896" cy="905803"/>
          <a:chOff x="4955109" y="14211266"/>
          <a:chExt cx="2149703" cy="961832"/>
        </a:xfrm>
      </xdr:grpSpPr>
      <xdr:sp macro="" textlink="">
        <xdr:nvSpPr>
          <xdr:cNvPr id="106" name="Down Arrow 105"/>
          <xdr:cNvSpPr/>
        </xdr:nvSpPr>
        <xdr:spPr>
          <a:xfrm>
            <a:off x="5702099" y="14211266"/>
            <a:ext cx="517593" cy="961832"/>
          </a:xfrm>
          <a:prstGeom prst="downArrow">
            <a:avLst>
              <a:gd name="adj1" fmla="val 50000"/>
              <a:gd name="adj2" fmla="val 48971"/>
            </a:avLst>
          </a:prstGeom>
          <a:ln>
            <a:noFill/>
          </a:ln>
          <a:effectLst/>
        </xdr:spPr>
        <xdr:style>
          <a:lnRef idx="1">
            <a:schemeClr val="dk1"/>
          </a:lnRef>
          <a:fillRef idx="2">
            <a:schemeClr val="dk1"/>
          </a:fillRef>
          <a:effectRef idx="1">
            <a:schemeClr val="dk1"/>
          </a:effectRef>
          <a:fontRef idx="minor">
            <a:schemeClr val="dk1"/>
          </a:fontRef>
        </xdr:style>
        <xdr:txBody>
          <a:bodyPr wrap="square"/>
          <a:lstStyle/>
          <a:p>
            <a:endParaRPr lang="en-US"/>
          </a:p>
        </xdr:txBody>
      </xdr:sp>
      <xdr:sp macro="" textlink="Analysis!C16">
        <xdr:nvSpPr>
          <xdr:cNvPr id="102" name="Needs_InfoBox_Inflow"/>
          <xdr:cNvSpPr/>
        </xdr:nvSpPr>
        <xdr:spPr>
          <a:xfrm>
            <a:off x="4955109" y="14220655"/>
            <a:ext cx="2149703" cy="787128"/>
          </a:xfrm>
          <a:prstGeom prst="wedgeRectCallout">
            <a:avLst>
              <a:gd name="adj1" fmla="val 23666"/>
              <a:gd name="adj2" fmla="val 49698"/>
            </a:avLst>
          </a:prstGeom>
          <a:ln>
            <a:noFill/>
          </a:ln>
          <a:effectLst/>
        </xdr:spPr>
        <xdr:style>
          <a:lnRef idx="1">
            <a:schemeClr val="dk1"/>
          </a:lnRef>
          <a:fillRef idx="2">
            <a:schemeClr val="dk1"/>
          </a:fillRef>
          <a:effectRef idx="1">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fld id="{A2C3131A-811A-470F-B5B9-31BD5E9B8A01}" type="TxLink">
              <a:rPr lang="en-US" sz="1200" b="0" i="0" u="none" strike="noStrike">
                <a:solidFill>
                  <a:srgbClr val="000000"/>
                </a:solidFill>
                <a:latin typeface="Calibri"/>
              </a:rPr>
              <a:pPr algn="l"/>
              <a:t>102 Veterans are estimated to enter homelessness from Oct. 2016 and Sep. 2017</a:t>
            </a:fld>
            <a:endParaRPr lang="en-US" sz="1400">
              <a:solidFill>
                <a:sysClr val="windowText" lastClr="000000"/>
              </a:solidFill>
            </a:endParaRPr>
          </a:p>
        </xdr:txBody>
      </xdr:sp>
    </xdr:grpSp>
    <xdr:clientData/>
  </xdr:twoCellAnchor>
  <xdr:twoCellAnchor editAs="oneCell">
    <xdr:from>
      <xdr:col>3</xdr:col>
      <xdr:colOff>2159439</xdr:colOff>
      <xdr:row>99</xdr:row>
      <xdr:rowOff>109538</xdr:rowOff>
    </xdr:from>
    <xdr:to>
      <xdr:col>5</xdr:col>
      <xdr:colOff>609838</xdr:colOff>
      <xdr:row>104</xdr:row>
      <xdr:rowOff>157163</xdr:rowOff>
    </xdr:to>
    <xdr:sp macro="" textlink="Analysis!C76">
      <xdr:nvSpPr>
        <xdr:cNvPr id="11" name="Rectangle 10"/>
        <xdr:cNvSpPr/>
      </xdr:nvSpPr>
      <xdr:spPr>
        <a:xfrm>
          <a:off x="4102539" y="24303038"/>
          <a:ext cx="1345999" cy="1314450"/>
        </a:xfrm>
        <a:prstGeom prst="rect">
          <a:avLst/>
        </a:prstGeom>
        <a:ln>
          <a:noFill/>
        </a:ln>
      </xdr:spPr>
      <xdr:style>
        <a:lnRef idx="1">
          <a:schemeClr val="accent4"/>
        </a:lnRef>
        <a:fillRef idx="2">
          <a:schemeClr val="accent4"/>
        </a:fillRef>
        <a:effectRef idx="1">
          <a:schemeClr val="accent4"/>
        </a:effectRef>
        <a:fontRef idx="minor">
          <a:schemeClr val="dk1"/>
        </a:fontRef>
      </xdr:style>
      <xdr:txBody>
        <a:bodyPr wrap="square" rtlCol="0" anchor="ctr"/>
        <a:lstStyle/>
        <a:p>
          <a:pPr marL="0" indent="0" algn="l" defTabSz="457200" rtl="0" eaLnBrk="1" latinLnBrk="0" hangingPunct="1"/>
          <a:fld id="{BCC73567-D141-4499-AE78-F1D611D713BA}" type="TxLink">
            <a:rPr lang="en-US" sz="1200" b="0" i="0" u="none" strike="noStrike" kern="1200">
              <a:solidFill>
                <a:srgbClr val="000000"/>
              </a:solidFill>
              <a:latin typeface="Calibri"/>
              <a:ea typeface="+mn-ea"/>
              <a:cs typeface="+mn-cs"/>
            </a:rPr>
            <a:pPr marL="0" indent="0" algn="l" defTabSz="457200" rtl="0" eaLnBrk="1" latinLnBrk="0" hangingPunct="1"/>
            <a:t>3 Veterans need successful assistance from both HUD-VASH and SSVF RRH</a:t>
          </a:fld>
          <a:endParaRPr lang="en-US" sz="1400" b="0" i="0" u="none" strike="noStrike" kern="1200">
            <a:solidFill>
              <a:sysClr val="windowText" lastClr="000000"/>
            </a:solidFill>
            <a:latin typeface="Calibri"/>
            <a:ea typeface="+mn-ea"/>
            <a:cs typeface="+mn-cs"/>
          </a:endParaRPr>
        </a:p>
      </xdr:txBody>
    </xdr:sp>
    <xdr:clientData/>
  </xdr:twoCellAnchor>
  <xdr:twoCellAnchor editAs="oneCell">
    <xdr:from>
      <xdr:col>9</xdr:col>
      <xdr:colOff>370969</xdr:colOff>
      <xdr:row>99</xdr:row>
      <xdr:rowOff>80963</xdr:rowOff>
    </xdr:from>
    <xdr:to>
      <xdr:col>11</xdr:col>
      <xdr:colOff>369074</xdr:colOff>
      <xdr:row>104</xdr:row>
      <xdr:rowOff>138113</xdr:rowOff>
    </xdr:to>
    <xdr:sp macro="" textlink="Analysis!C82">
      <xdr:nvSpPr>
        <xdr:cNvPr id="104" name="Rectangle 103"/>
        <xdr:cNvSpPr/>
      </xdr:nvSpPr>
      <xdr:spPr>
        <a:xfrm>
          <a:off x="8067169" y="24274463"/>
          <a:ext cx="1426855" cy="1323975"/>
        </a:xfrm>
        <a:prstGeom prst="rect">
          <a:avLst/>
        </a:prstGeom>
        <a:ln>
          <a:noFill/>
        </a:ln>
      </xdr:spPr>
      <xdr:style>
        <a:lnRef idx="1">
          <a:schemeClr val="accent4"/>
        </a:lnRef>
        <a:fillRef idx="2">
          <a:schemeClr val="accent4"/>
        </a:fillRef>
        <a:effectRef idx="1">
          <a:schemeClr val="accent4"/>
        </a:effectRef>
        <a:fontRef idx="minor">
          <a:schemeClr val="dk1"/>
        </a:fontRef>
      </xdr:style>
      <xdr:txBody>
        <a:bodyPr wrap="square" rtlCol="0" anchor="ctr"/>
        <a:lstStyle/>
        <a:p>
          <a:pPr marL="0" indent="0" algn="l" defTabSz="457200" rtl="0" eaLnBrk="1" latinLnBrk="0" hangingPunct="1"/>
          <a:fld id="{C9E4981C-A2F7-468B-8F4B-9705AD9F338E}" type="TxLink">
            <a:rPr lang="en-US" sz="1200" b="0" i="0" u="none" strike="noStrike" kern="1200">
              <a:solidFill>
                <a:srgbClr val="000000"/>
              </a:solidFill>
              <a:latin typeface="Calibri"/>
              <a:ea typeface="+mn-ea"/>
              <a:cs typeface="+mn-cs"/>
            </a:rPr>
            <a:pPr marL="0" indent="0" algn="l" defTabSz="457200" rtl="0" eaLnBrk="1" latinLnBrk="0" hangingPunct="1"/>
            <a:t>19 Veterans need successful assistance from both 'Other Residential Programs' and SSVF RRH</a:t>
          </a:fld>
          <a:endParaRPr lang="en-US" sz="1400" b="0" i="0" u="none" strike="noStrike" kern="1200">
            <a:solidFill>
              <a:sysClr val="windowText" lastClr="000000"/>
            </a:solidFill>
            <a:latin typeface="Calibri"/>
            <a:ea typeface="+mn-ea"/>
            <a:cs typeface="+mn-cs"/>
          </a:endParaRPr>
        </a:p>
      </xdr:txBody>
    </xdr:sp>
    <xdr:clientData/>
  </xdr:twoCellAnchor>
  <xdr:twoCellAnchor editAs="oneCell">
    <xdr:from>
      <xdr:col>3</xdr:col>
      <xdr:colOff>100012</xdr:colOff>
      <xdr:row>99</xdr:row>
      <xdr:rowOff>109538</xdr:rowOff>
    </xdr:from>
    <xdr:to>
      <xdr:col>3</xdr:col>
      <xdr:colOff>1512599</xdr:colOff>
      <xdr:row>104</xdr:row>
      <xdr:rowOff>119063</xdr:rowOff>
    </xdr:to>
    <xdr:sp macro="" textlink="Analysis!C74">
      <xdr:nvSpPr>
        <xdr:cNvPr id="110" name="Rectangle 109"/>
        <xdr:cNvSpPr/>
      </xdr:nvSpPr>
      <xdr:spPr>
        <a:xfrm>
          <a:off x="2043112" y="24303038"/>
          <a:ext cx="1412587" cy="1276350"/>
        </a:xfrm>
        <a:prstGeom prst="rect">
          <a:avLst/>
        </a:prstGeom>
        <a:ln>
          <a:noFill/>
        </a:ln>
      </xdr:spPr>
      <xdr:style>
        <a:lnRef idx="1">
          <a:schemeClr val="accent4"/>
        </a:lnRef>
        <a:fillRef idx="2">
          <a:schemeClr val="accent4"/>
        </a:fillRef>
        <a:effectRef idx="1">
          <a:schemeClr val="accent4"/>
        </a:effectRef>
        <a:fontRef idx="minor">
          <a:schemeClr val="dk1"/>
        </a:fontRef>
      </xdr:style>
      <xdr:txBody>
        <a:bodyPr wrap="square" rtlCol="0" anchor="ctr"/>
        <a:lstStyle/>
        <a:p>
          <a:pPr marL="0" indent="0" algn="l" defTabSz="457200" rtl="0" eaLnBrk="1" latinLnBrk="0" hangingPunct="1"/>
          <a:fld id="{C5E435D2-5417-4B24-9CC6-16942BD2BB47}" type="TxLink">
            <a:rPr lang="en-US" sz="1200" b="0" i="0" u="none" strike="noStrike" kern="1200">
              <a:solidFill>
                <a:srgbClr val="000000"/>
              </a:solidFill>
              <a:latin typeface="Calibri"/>
              <a:ea typeface="+mn-ea"/>
              <a:cs typeface="+mn-cs"/>
            </a:rPr>
            <a:pPr marL="0" indent="0" algn="l" defTabSz="457200" rtl="0" eaLnBrk="1" latinLnBrk="0" hangingPunct="1"/>
            <a:t>66 Veterans need successful assistance from SSVF RRH only</a:t>
          </a:fld>
          <a:endParaRPr lang="en-US" sz="1400" b="0" i="0" u="none" strike="noStrike" kern="1200">
            <a:solidFill>
              <a:sysClr val="windowText" lastClr="000000"/>
            </a:solidFill>
            <a:latin typeface="Calibri"/>
            <a:ea typeface="+mn-ea"/>
            <a:cs typeface="+mn-cs"/>
          </a:endParaRPr>
        </a:p>
      </xdr:txBody>
    </xdr:sp>
    <xdr:clientData/>
  </xdr:twoCellAnchor>
  <xdr:twoCellAnchor editAs="oneCell">
    <xdr:from>
      <xdr:col>12</xdr:col>
      <xdr:colOff>135074</xdr:colOff>
      <xdr:row>99</xdr:row>
      <xdr:rowOff>80963</xdr:rowOff>
    </xdr:from>
    <xdr:to>
      <xdr:col>14</xdr:col>
      <xdr:colOff>4763</xdr:colOff>
      <xdr:row>104</xdr:row>
      <xdr:rowOff>119063</xdr:rowOff>
    </xdr:to>
    <xdr:sp macro="" textlink="Analysis!C85">
      <xdr:nvSpPr>
        <xdr:cNvPr id="111" name="Rectangle 110"/>
        <xdr:cNvSpPr/>
      </xdr:nvSpPr>
      <xdr:spPr>
        <a:xfrm>
          <a:off x="9974399" y="24274463"/>
          <a:ext cx="1298439" cy="1304925"/>
        </a:xfrm>
        <a:prstGeom prst="rect">
          <a:avLst/>
        </a:prstGeom>
        <a:ln>
          <a:noFill/>
        </a:ln>
      </xdr:spPr>
      <xdr:style>
        <a:lnRef idx="1">
          <a:schemeClr val="accent4"/>
        </a:lnRef>
        <a:fillRef idx="2">
          <a:schemeClr val="accent4"/>
        </a:fillRef>
        <a:effectRef idx="1">
          <a:schemeClr val="accent4"/>
        </a:effectRef>
        <a:fontRef idx="minor">
          <a:schemeClr val="dk1"/>
        </a:fontRef>
      </xdr:style>
      <xdr:txBody>
        <a:bodyPr wrap="square" rtlCol="0" anchor="ctr"/>
        <a:lstStyle/>
        <a:p>
          <a:pPr marL="0" indent="0" algn="l" defTabSz="457200" rtl="0" eaLnBrk="1" latinLnBrk="0" hangingPunct="1"/>
          <a:fld id="{5E7AE698-B30F-452C-9B6D-0AA6EDA9981C}" type="TxLink">
            <a:rPr lang="en-US" sz="1200" b="1" i="0" u="none" strike="noStrike" kern="1200">
              <a:solidFill>
                <a:srgbClr val="000000"/>
              </a:solidFill>
              <a:latin typeface="Calibri"/>
              <a:ea typeface="+mn-ea"/>
              <a:cs typeface="+mn-cs"/>
            </a:rPr>
            <a:pPr marL="0" indent="0" algn="l" defTabSz="457200" rtl="0" eaLnBrk="1" latinLnBrk="0" hangingPunct="1"/>
            <a:t>88 Veterans need successful SSVF RRH assistance</a:t>
          </a:fld>
          <a:endParaRPr lang="en-US" sz="1400" b="1" i="0" u="none" strike="noStrike" kern="1200">
            <a:solidFill>
              <a:sysClr val="windowText" lastClr="000000"/>
            </a:solidFill>
            <a:latin typeface="Calibri"/>
            <a:ea typeface="+mn-ea"/>
            <a:cs typeface="+mn-cs"/>
          </a:endParaRPr>
        </a:p>
      </xdr:txBody>
    </xdr:sp>
    <xdr:clientData/>
  </xdr:twoCellAnchor>
  <xdr:twoCellAnchor editAs="oneCell">
    <xdr:from>
      <xdr:col>3</xdr:col>
      <xdr:colOff>1636260</xdr:colOff>
      <xdr:row>101</xdr:row>
      <xdr:rowOff>138113</xdr:rowOff>
    </xdr:from>
    <xdr:to>
      <xdr:col>3</xdr:col>
      <xdr:colOff>2007242</xdr:colOff>
      <xdr:row>103</xdr:row>
      <xdr:rowOff>2</xdr:rowOff>
    </xdr:to>
    <xdr:sp macro="" textlink="">
      <xdr:nvSpPr>
        <xdr:cNvPr id="12" name="Plus 11"/>
        <xdr:cNvSpPr/>
      </xdr:nvSpPr>
      <xdr:spPr>
        <a:xfrm>
          <a:off x="3579360" y="24712613"/>
          <a:ext cx="370982" cy="409575"/>
        </a:xfrm>
        <a:prstGeom prst="mathPlus">
          <a:avLst/>
        </a:prstGeom>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101</xdr:colOff>
      <xdr:row>101</xdr:row>
      <xdr:rowOff>128588</xdr:rowOff>
    </xdr:from>
    <xdr:to>
      <xdr:col>6</xdr:col>
      <xdr:colOff>371083</xdr:colOff>
      <xdr:row>102</xdr:row>
      <xdr:rowOff>347664</xdr:rowOff>
    </xdr:to>
    <xdr:sp macro="" textlink="">
      <xdr:nvSpPr>
        <xdr:cNvPr id="114" name="Plus 113"/>
        <xdr:cNvSpPr/>
      </xdr:nvSpPr>
      <xdr:spPr>
        <a:xfrm>
          <a:off x="5553176" y="24703088"/>
          <a:ext cx="370982" cy="409575"/>
        </a:xfrm>
        <a:prstGeom prst="mathPlus">
          <a:avLst/>
        </a:prstGeom>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11</xdr:col>
      <xdr:colOff>416637</xdr:colOff>
      <xdr:row>101</xdr:row>
      <xdr:rowOff>147639</xdr:rowOff>
    </xdr:from>
    <xdr:to>
      <xdr:col>12</xdr:col>
      <xdr:colOff>30439</xdr:colOff>
      <xdr:row>103</xdr:row>
      <xdr:rowOff>14290</xdr:rowOff>
    </xdr:to>
    <xdr:sp macro="" textlink="">
      <xdr:nvSpPr>
        <xdr:cNvPr id="13" name="Equal 12"/>
        <xdr:cNvSpPr/>
      </xdr:nvSpPr>
      <xdr:spPr>
        <a:xfrm>
          <a:off x="9541587" y="24722139"/>
          <a:ext cx="328177" cy="419100"/>
        </a:xfrm>
        <a:prstGeom prst="mathEqual">
          <a:avLst/>
        </a:prstGeom>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460687</xdr:colOff>
      <xdr:row>79</xdr:row>
      <xdr:rowOff>185774</xdr:rowOff>
    </xdr:from>
    <xdr:to>
      <xdr:col>8</xdr:col>
      <xdr:colOff>381538</xdr:colOff>
      <xdr:row>86</xdr:row>
      <xdr:rowOff>38099</xdr:rowOff>
    </xdr:to>
    <xdr:sp macro="" textlink="Analysis!C54">
      <xdr:nvSpPr>
        <xdr:cNvPr id="120" name="Needs_infoBox_SSVF"/>
        <xdr:cNvSpPr/>
      </xdr:nvSpPr>
      <xdr:spPr>
        <a:xfrm>
          <a:off x="6013762" y="19683449"/>
          <a:ext cx="1349601" cy="1185825"/>
        </a:xfrm>
        <a:prstGeom prst="wedgeRectCallout">
          <a:avLst>
            <a:gd name="adj1" fmla="val -33661"/>
            <a:gd name="adj2" fmla="val -73377"/>
          </a:avLst>
        </a:prstGeom>
        <a:solidFill>
          <a:schemeClr val="accent4">
            <a:lumMod val="20000"/>
            <a:lumOff val="80000"/>
          </a:schemeClr>
        </a:solidFill>
        <a:ln>
          <a:noFill/>
        </a:ln>
        <a:effectLst/>
      </xdr:spPr>
      <xdr:style>
        <a:lnRef idx="1">
          <a:schemeClr val="accent4"/>
        </a:lnRef>
        <a:fillRef idx="2">
          <a:schemeClr val="accent4"/>
        </a:fillRef>
        <a:effectRef idx="1">
          <a:schemeClr val="accent4"/>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l" defTabSz="457200" rtl="0" eaLnBrk="1" latinLnBrk="0" hangingPunct="1"/>
          <a:fld id="{E4718383-B5E0-481B-9B9C-A95B0D38D52A}" type="TxLink">
            <a:rPr lang="en-US" sz="1200" b="0" i="0" u="none" strike="noStrike" kern="1200">
              <a:solidFill>
                <a:srgbClr val="000000"/>
              </a:solidFill>
              <a:latin typeface="Calibri"/>
              <a:ea typeface="+mn-ea"/>
              <a:cs typeface="+mn-cs"/>
            </a:rPr>
            <a:pPr marL="0" indent="0" algn="l" defTabSz="457200" rtl="0" eaLnBrk="1" latinLnBrk="0" hangingPunct="1"/>
            <a:t>1 Veterans need successful rapid rehousing assistance and are NOT eligible for SSVF</a:t>
          </a:fld>
          <a:endParaRPr lang="en-US" sz="1200" b="0" i="0" u="none" strike="noStrike" kern="1200">
            <a:solidFill>
              <a:sysClr val="windowText" lastClr="000000"/>
            </a:solidFill>
            <a:latin typeface="Calibri"/>
            <a:ea typeface="+mn-ea"/>
            <a:cs typeface="+mn-cs"/>
          </a:endParaRPr>
        </a:p>
      </xdr:txBody>
    </xdr:sp>
    <xdr:clientData/>
  </xdr:twoCellAnchor>
  <xdr:twoCellAnchor>
    <xdr:from>
      <xdr:col>9</xdr:col>
      <xdr:colOff>329475</xdr:colOff>
      <xdr:row>107</xdr:row>
      <xdr:rowOff>4763</xdr:rowOff>
    </xdr:from>
    <xdr:to>
      <xdr:col>11</xdr:col>
      <xdr:colOff>350289</xdr:colOff>
      <xdr:row>113</xdr:row>
      <xdr:rowOff>0</xdr:rowOff>
    </xdr:to>
    <xdr:sp macro="" textlink="Analysis!C83">
      <xdr:nvSpPr>
        <xdr:cNvPr id="113" name="Rectangle 112"/>
        <xdr:cNvSpPr/>
      </xdr:nvSpPr>
      <xdr:spPr>
        <a:xfrm>
          <a:off x="8025675" y="25893713"/>
          <a:ext cx="1449564" cy="1309687"/>
        </a:xfrm>
        <a:prstGeom prst="rect">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indent="0" algn="l" defTabSz="457200" rtl="0" eaLnBrk="1" latinLnBrk="0" hangingPunct="1"/>
          <a:fld id="{35EB7710-5456-4C11-8F65-3426F00C24CD}" type="TxLink">
            <a:rPr lang="en-US" sz="1200" b="0" i="0" u="none" strike="noStrike" kern="1200">
              <a:solidFill>
                <a:srgbClr val="000000"/>
              </a:solidFill>
              <a:latin typeface="Calibri"/>
              <a:ea typeface="+mn-ea"/>
              <a:cs typeface="+mn-cs"/>
            </a:rPr>
            <a:pPr marL="0" indent="0" algn="l" defTabSz="457200" rtl="0" eaLnBrk="1" latinLnBrk="0" hangingPunct="1"/>
            <a:t>0 Veterans need successful assistance from both 'Other Residential Programs' and Non-VA RRH</a:t>
          </a:fld>
          <a:endParaRPr lang="en-US" sz="1400" b="0" i="0" u="none" strike="noStrike" kern="1200">
            <a:solidFill>
              <a:sysClr val="windowText" lastClr="000000"/>
            </a:solidFill>
            <a:latin typeface="Calibri"/>
            <a:ea typeface="+mn-ea"/>
            <a:cs typeface="+mn-cs"/>
          </a:endParaRPr>
        </a:p>
      </xdr:txBody>
    </xdr:sp>
    <xdr:clientData/>
  </xdr:twoCellAnchor>
  <xdr:twoCellAnchor>
    <xdr:from>
      <xdr:col>3</xdr:col>
      <xdr:colOff>80963</xdr:colOff>
      <xdr:row>107</xdr:row>
      <xdr:rowOff>4763</xdr:rowOff>
    </xdr:from>
    <xdr:to>
      <xdr:col>3</xdr:col>
      <xdr:colOff>1516032</xdr:colOff>
      <xdr:row>112</xdr:row>
      <xdr:rowOff>157163</xdr:rowOff>
    </xdr:to>
    <xdr:sp macro="" textlink="Analysis!C75">
      <xdr:nvSpPr>
        <xdr:cNvPr id="115" name="Rectangle 114"/>
        <xdr:cNvSpPr/>
      </xdr:nvSpPr>
      <xdr:spPr>
        <a:xfrm>
          <a:off x="2024063" y="25893713"/>
          <a:ext cx="1435069" cy="1276350"/>
        </a:xfrm>
        <a:prstGeom prst="rect">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indent="0" algn="l" defTabSz="457200" rtl="0" eaLnBrk="1" latinLnBrk="0" hangingPunct="1"/>
          <a:fld id="{EE48489C-5A20-4912-9B34-BF00EC3AD13F}" type="TxLink">
            <a:rPr lang="en-US" sz="1200" b="0" i="0" u="none" strike="noStrike" kern="1200">
              <a:solidFill>
                <a:srgbClr val="000000"/>
              </a:solidFill>
              <a:latin typeface="Calibri"/>
              <a:ea typeface="+mn-ea"/>
              <a:cs typeface="+mn-cs"/>
            </a:rPr>
            <a:pPr marL="0" indent="0" algn="l" defTabSz="457200" rtl="0" eaLnBrk="1" latinLnBrk="0" hangingPunct="1"/>
            <a:t>1 Veterans need successful assistance from Non-VA RRH only</a:t>
          </a:fld>
          <a:endParaRPr lang="en-US" sz="1400" b="0" i="0" u="none" strike="noStrike" kern="1200">
            <a:solidFill>
              <a:sysClr val="windowText" lastClr="000000"/>
            </a:solidFill>
            <a:latin typeface="Calibri"/>
            <a:ea typeface="+mn-ea"/>
            <a:cs typeface="+mn-cs"/>
          </a:endParaRPr>
        </a:p>
      </xdr:txBody>
    </xdr:sp>
    <xdr:clientData/>
  </xdr:twoCellAnchor>
  <xdr:twoCellAnchor>
    <xdr:from>
      <xdr:col>12</xdr:col>
      <xdr:colOff>123935</xdr:colOff>
      <xdr:row>107</xdr:row>
      <xdr:rowOff>4763</xdr:rowOff>
    </xdr:from>
    <xdr:to>
      <xdr:col>14</xdr:col>
      <xdr:colOff>14289</xdr:colOff>
      <xdr:row>112</xdr:row>
      <xdr:rowOff>185738</xdr:rowOff>
    </xdr:to>
    <xdr:sp macro="" textlink="Analysis!C86">
      <xdr:nvSpPr>
        <xdr:cNvPr id="116" name="Rectangle 115"/>
        <xdr:cNvSpPr/>
      </xdr:nvSpPr>
      <xdr:spPr>
        <a:xfrm>
          <a:off x="9963260" y="25893713"/>
          <a:ext cx="1319104" cy="1304925"/>
        </a:xfrm>
        <a:prstGeom prst="rect">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indent="0" algn="l" defTabSz="457200" rtl="0" eaLnBrk="1" latinLnBrk="0" hangingPunct="1"/>
          <a:fld id="{01F3E353-23EB-4DED-A445-DDA78D57499B}" type="TxLink">
            <a:rPr lang="en-US" sz="1200" b="1" i="0" u="none" strike="noStrike" kern="1200">
              <a:solidFill>
                <a:srgbClr val="000000"/>
              </a:solidFill>
              <a:latin typeface="Calibri"/>
              <a:ea typeface="+mn-ea"/>
              <a:cs typeface="+mn-cs"/>
            </a:rPr>
            <a:pPr marL="0" indent="0" algn="l" defTabSz="457200" rtl="0" eaLnBrk="1" latinLnBrk="0" hangingPunct="1"/>
            <a:t>1 Veterans need successful Non-VA RRH assistance</a:t>
          </a:fld>
          <a:endParaRPr lang="en-US" sz="1400" b="1" i="0" u="none" strike="noStrike" kern="1200">
            <a:solidFill>
              <a:sysClr val="windowText" lastClr="000000"/>
            </a:solidFill>
            <a:latin typeface="Calibri"/>
            <a:ea typeface="+mn-ea"/>
            <a:cs typeface="+mn-cs"/>
          </a:endParaRPr>
        </a:p>
      </xdr:txBody>
    </xdr:sp>
    <xdr:clientData/>
  </xdr:twoCellAnchor>
  <xdr:twoCellAnchor>
    <xdr:from>
      <xdr:col>5</xdr:col>
      <xdr:colOff>711014</xdr:colOff>
      <xdr:row>109</xdr:row>
      <xdr:rowOff>90488</xdr:rowOff>
    </xdr:from>
    <xdr:to>
      <xdr:col>6</xdr:col>
      <xdr:colOff>373525</xdr:colOff>
      <xdr:row>110</xdr:row>
      <xdr:rowOff>138113</xdr:rowOff>
    </xdr:to>
    <xdr:sp macro="" textlink="">
      <xdr:nvSpPr>
        <xdr:cNvPr id="117" name="Plus 116"/>
        <xdr:cNvSpPr/>
      </xdr:nvSpPr>
      <xdr:spPr>
        <a:xfrm>
          <a:off x="5549714" y="26360438"/>
          <a:ext cx="376886" cy="409575"/>
        </a:xfrm>
        <a:prstGeom prst="mathPlus">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11</xdr:col>
      <xdr:colOff>427639</xdr:colOff>
      <xdr:row>109</xdr:row>
      <xdr:rowOff>61914</xdr:rowOff>
    </xdr:from>
    <xdr:to>
      <xdr:col>12</xdr:col>
      <xdr:colOff>46664</xdr:colOff>
      <xdr:row>110</xdr:row>
      <xdr:rowOff>119064</xdr:rowOff>
    </xdr:to>
    <xdr:sp macro="" textlink="">
      <xdr:nvSpPr>
        <xdr:cNvPr id="119" name="Equal 118"/>
        <xdr:cNvSpPr/>
      </xdr:nvSpPr>
      <xdr:spPr>
        <a:xfrm>
          <a:off x="9552589" y="26331864"/>
          <a:ext cx="333400" cy="419100"/>
        </a:xfrm>
        <a:prstGeom prst="mathEqual">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en-US" sz="1100">
            <a:solidFill>
              <a:schemeClr val="tx1"/>
            </a:solidFill>
          </a:endParaRPr>
        </a:p>
      </xdr:txBody>
    </xdr:sp>
    <xdr:clientData/>
  </xdr:twoCellAnchor>
  <xdr:twoCellAnchor>
    <xdr:from>
      <xdr:col>3</xdr:col>
      <xdr:colOff>2122874</xdr:colOff>
      <xdr:row>106</xdr:row>
      <xdr:rowOff>185738</xdr:rowOff>
    </xdr:from>
    <xdr:to>
      <xdr:col>5</xdr:col>
      <xdr:colOff>662343</xdr:colOff>
      <xdr:row>112</xdr:row>
      <xdr:rowOff>180975</xdr:rowOff>
    </xdr:to>
    <xdr:sp macro="" textlink="Analysis!C77">
      <xdr:nvSpPr>
        <xdr:cNvPr id="109" name="Rectangle 108"/>
        <xdr:cNvSpPr/>
      </xdr:nvSpPr>
      <xdr:spPr>
        <a:xfrm>
          <a:off x="4065974" y="25884188"/>
          <a:ext cx="1435069" cy="1309687"/>
        </a:xfrm>
        <a:prstGeom prst="rect">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indent="0" algn="l" defTabSz="457200" rtl="0" eaLnBrk="1" latinLnBrk="0" hangingPunct="1"/>
          <a:fld id="{46EBA4FA-3E4A-4E41-BEB0-77EF424AD32D}" type="TxLink">
            <a:rPr lang="en-US" sz="1200" b="0" i="0" u="none" strike="noStrike" kern="1200">
              <a:solidFill>
                <a:srgbClr val="000000"/>
              </a:solidFill>
              <a:latin typeface="Calibri"/>
              <a:ea typeface="+mn-ea"/>
              <a:cs typeface="+mn-cs"/>
            </a:rPr>
            <a:pPr marL="0" indent="0" algn="l" defTabSz="457200" rtl="0" eaLnBrk="1" latinLnBrk="0" hangingPunct="1"/>
            <a:t>0 Veterans need successful assistance from both HUD-VASH and Non-VA RRH</a:t>
          </a:fld>
          <a:endParaRPr lang="en-US" sz="1400" b="0" i="0" u="none" strike="noStrike" kern="1200">
            <a:solidFill>
              <a:sysClr val="windowText" lastClr="000000"/>
            </a:solidFill>
            <a:latin typeface="Calibri"/>
            <a:ea typeface="+mn-ea"/>
            <a:cs typeface="+mn-cs"/>
          </a:endParaRPr>
        </a:p>
      </xdr:txBody>
    </xdr:sp>
    <xdr:clientData/>
  </xdr:twoCellAnchor>
  <xdr:twoCellAnchor>
    <xdr:from>
      <xdr:col>3</xdr:col>
      <xdr:colOff>1619538</xdr:colOff>
      <xdr:row>109</xdr:row>
      <xdr:rowOff>61913</xdr:rowOff>
    </xdr:from>
    <xdr:to>
      <xdr:col>3</xdr:col>
      <xdr:colOff>1996424</xdr:colOff>
      <xdr:row>110</xdr:row>
      <xdr:rowOff>109538</xdr:rowOff>
    </xdr:to>
    <xdr:sp macro="" textlink="">
      <xdr:nvSpPr>
        <xdr:cNvPr id="112" name="Plus 111"/>
        <xdr:cNvSpPr/>
      </xdr:nvSpPr>
      <xdr:spPr>
        <a:xfrm>
          <a:off x="3562638" y="26331863"/>
          <a:ext cx="376886" cy="409575"/>
        </a:xfrm>
        <a:prstGeom prst="mathPlus">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418594</xdr:colOff>
      <xdr:row>99</xdr:row>
      <xdr:rowOff>80963</xdr:rowOff>
    </xdr:from>
    <xdr:to>
      <xdr:col>8</xdr:col>
      <xdr:colOff>416699</xdr:colOff>
      <xdr:row>104</xdr:row>
      <xdr:rowOff>138113</xdr:rowOff>
    </xdr:to>
    <xdr:sp macro="" textlink="Analysis!C79">
      <xdr:nvSpPr>
        <xdr:cNvPr id="108" name="Rectangle 107"/>
        <xdr:cNvSpPr/>
      </xdr:nvSpPr>
      <xdr:spPr>
        <a:xfrm>
          <a:off x="5971669" y="24274463"/>
          <a:ext cx="1426855" cy="1323975"/>
        </a:xfrm>
        <a:prstGeom prst="rect">
          <a:avLst/>
        </a:prstGeom>
        <a:ln>
          <a:noFill/>
        </a:ln>
      </xdr:spPr>
      <xdr:style>
        <a:lnRef idx="1">
          <a:schemeClr val="accent4"/>
        </a:lnRef>
        <a:fillRef idx="2">
          <a:schemeClr val="accent4"/>
        </a:fillRef>
        <a:effectRef idx="1">
          <a:schemeClr val="accent4"/>
        </a:effectRef>
        <a:fontRef idx="minor">
          <a:schemeClr val="dk1"/>
        </a:fontRef>
      </xdr:style>
      <xdr:txBody>
        <a:bodyPr wrap="square" rtlCol="0" anchor="ctr"/>
        <a:lstStyle/>
        <a:p>
          <a:pPr marL="0" indent="0" algn="l" defTabSz="457200" rtl="0" eaLnBrk="1" latinLnBrk="0" hangingPunct="1"/>
          <a:fld id="{5A5E556E-0B86-4631-BD32-0CBADA3D1352}" type="TxLink">
            <a:rPr lang="en-US" sz="1200" b="0" i="0" u="none" strike="noStrike" kern="1200">
              <a:solidFill>
                <a:srgbClr val="000000"/>
              </a:solidFill>
              <a:latin typeface="Calibri"/>
              <a:ea typeface="+mn-ea"/>
              <a:cs typeface="+mn-cs"/>
            </a:rPr>
            <a:pPr marL="0" indent="0" algn="l" defTabSz="457200" rtl="0" eaLnBrk="1" latinLnBrk="0" hangingPunct="1"/>
            <a:t>0 Veterans need successful assistance from both Non-VA PSH and SSVF RRH</a:t>
          </a:fld>
          <a:endParaRPr lang="en-US" sz="1400" b="0" i="0" u="none" strike="noStrike" kern="1200">
            <a:solidFill>
              <a:sysClr val="windowText" lastClr="000000"/>
            </a:solidFill>
            <a:latin typeface="Calibri"/>
            <a:ea typeface="+mn-ea"/>
            <a:cs typeface="+mn-cs"/>
          </a:endParaRPr>
        </a:p>
      </xdr:txBody>
    </xdr:sp>
    <xdr:clientData/>
  </xdr:twoCellAnchor>
  <xdr:twoCellAnchor>
    <xdr:from>
      <xdr:col>6</xdr:col>
      <xdr:colOff>377100</xdr:colOff>
      <xdr:row>107</xdr:row>
      <xdr:rowOff>4763</xdr:rowOff>
    </xdr:from>
    <xdr:to>
      <xdr:col>8</xdr:col>
      <xdr:colOff>397914</xdr:colOff>
      <xdr:row>113</xdr:row>
      <xdr:rowOff>0</xdr:rowOff>
    </xdr:to>
    <xdr:sp macro="" textlink="Analysis!C80">
      <xdr:nvSpPr>
        <xdr:cNvPr id="118" name="Rectangle 117"/>
        <xdr:cNvSpPr/>
      </xdr:nvSpPr>
      <xdr:spPr>
        <a:xfrm>
          <a:off x="5930175" y="25893713"/>
          <a:ext cx="1449564" cy="1309687"/>
        </a:xfrm>
        <a:prstGeom prst="rect">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wrap="square" rtlCol="0" anchor="ctr"/>
        <a:lstStyle/>
        <a:p>
          <a:pPr marL="0" indent="0" algn="l" defTabSz="457200" rtl="0" eaLnBrk="1" latinLnBrk="0" hangingPunct="1"/>
          <a:fld id="{FB904933-FCAE-4107-8907-C9DA8ABB90FC}" type="TxLink">
            <a:rPr lang="en-US" sz="1200" b="0" i="0" u="none" strike="noStrike" kern="1200">
              <a:solidFill>
                <a:srgbClr val="000000"/>
              </a:solidFill>
              <a:latin typeface="Calibri"/>
              <a:ea typeface="+mn-ea"/>
              <a:cs typeface="+mn-cs"/>
            </a:rPr>
            <a:pPr marL="0" indent="0" algn="l" defTabSz="457200" rtl="0" eaLnBrk="1" latinLnBrk="0" hangingPunct="1"/>
            <a:t>0 Veterans need successful assistance from both Non-VA PSH and Non-VA RRH</a:t>
          </a:fld>
          <a:endParaRPr lang="en-US" sz="1400" b="0" i="0" u="none" strike="noStrike" kern="1200">
            <a:solidFill>
              <a:sysClr val="windowText" lastClr="000000"/>
            </a:solidFill>
            <a:latin typeface="Calibri"/>
            <a:ea typeface="+mn-ea"/>
            <a:cs typeface="+mn-cs"/>
          </a:endParaRPr>
        </a:p>
      </xdr:txBody>
    </xdr:sp>
    <xdr:clientData/>
  </xdr:twoCellAnchor>
  <xdr:twoCellAnchor editAs="oneCell">
    <xdr:from>
      <xdr:col>8</xdr:col>
      <xdr:colOff>533501</xdr:colOff>
      <xdr:row>102</xdr:row>
      <xdr:rowOff>4763</xdr:rowOff>
    </xdr:from>
    <xdr:to>
      <xdr:col>9</xdr:col>
      <xdr:colOff>190108</xdr:colOff>
      <xdr:row>103</xdr:row>
      <xdr:rowOff>52388</xdr:rowOff>
    </xdr:to>
    <xdr:sp macro="" textlink="">
      <xdr:nvSpPr>
        <xdr:cNvPr id="121" name="Plus 120"/>
        <xdr:cNvSpPr/>
      </xdr:nvSpPr>
      <xdr:spPr>
        <a:xfrm>
          <a:off x="7515326" y="24769763"/>
          <a:ext cx="370982" cy="409575"/>
        </a:xfrm>
        <a:prstGeom prst="mathPlus">
          <a:avLst/>
        </a:prstGeom>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US" sz="1100"/>
        </a:p>
      </xdr:txBody>
    </xdr:sp>
    <xdr:clientData/>
  </xdr:twoCellAnchor>
  <xdr:twoCellAnchor>
    <xdr:from>
      <xdr:col>8</xdr:col>
      <xdr:colOff>530039</xdr:colOff>
      <xdr:row>109</xdr:row>
      <xdr:rowOff>100013</xdr:rowOff>
    </xdr:from>
    <xdr:to>
      <xdr:col>9</xdr:col>
      <xdr:colOff>192550</xdr:colOff>
      <xdr:row>110</xdr:row>
      <xdr:rowOff>147638</xdr:rowOff>
    </xdr:to>
    <xdr:sp macro="" textlink="">
      <xdr:nvSpPr>
        <xdr:cNvPr id="122" name="Plus 121"/>
        <xdr:cNvSpPr/>
      </xdr:nvSpPr>
      <xdr:spPr>
        <a:xfrm>
          <a:off x="7511864" y="26369963"/>
          <a:ext cx="376886" cy="409575"/>
        </a:xfrm>
        <a:prstGeom prst="mathPlus">
          <a:avLst/>
        </a:prstGeom>
        <a:solidFill>
          <a:schemeClr val="accent4">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aneseT/AppData/Local/Microsoft/Windows/Temporary%20Internet%20Files/Content.Outlook/MI12I65Q/CoC%20Gap%20Analysis%20Tool%20FY15Q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VF Summary Gap"/>
      <sheetName val="Gap Summary CoC"/>
      <sheetName val="Gap Summary"/>
      <sheetName val="Analysis"/>
      <sheetName val="Analysis Assets"/>
      <sheetName val="Analysis Placements"/>
      <sheetName val="Input Params"/>
      <sheetName val="New Bed Params"/>
      <sheetName val="Submit Params"/>
      <sheetName val="Placement Params"/>
      <sheetName val="Splash"/>
      <sheetName val="Setup"/>
      <sheetName val="Setup COC"/>
      <sheetName val="Overview"/>
      <sheetName val="Geography"/>
      <sheetName val="Needs"/>
      <sheetName val="Assets"/>
      <sheetName val="Initial Gap"/>
      <sheetName val="Strategies"/>
      <sheetName val="Placements"/>
      <sheetName val="Help"/>
      <sheetName val="Feedback"/>
      <sheetName val="Strategy Worksheet1"/>
      <sheetName val="Strategy Worksheet2"/>
      <sheetName val="Strategy Worksheet3"/>
      <sheetName val="Strategy Worksheet4"/>
      <sheetName val="Strategy Worksheet5"/>
      <sheetName val="Strategy Worksheet6"/>
      <sheetName val="Strategy Worksheet7"/>
      <sheetName val="Strategy Worksheet8"/>
      <sheetName val="Strategy Worksheet9"/>
      <sheetName val="Strategy Worksheet10"/>
      <sheetName val="Strategy Worksheet11"/>
      <sheetName val="Strategy Worksheet12"/>
      <sheetName val="Strategy Worksheet13"/>
      <sheetName val="Strategy Worksheet14"/>
      <sheetName val="Strategy Worksheet15"/>
      <sheetName val="Settings"/>
      <sheetName val="Config"/>
      <sheetName val="Standard Sites"/>
      <sheetName val="Input ST2"/>
      <sheetName val="Input ST3"/>
      <sheetName val="Input ST5"/>
      <sheetName val="Input ST6"/>
      <sheetName val="Input ST7"/>
      <sheetName val="Input ST8"/>
      <sheetName val="Input ST9"/>
      <sheetName val="Input ST10"/>
      <sheetName val="Input ST11"/>
      <sheetName val="Input ST12"/>
      <sheetName val="Input ST13"/>
      <sheetName val="Input ST14"/>
    </sheetNames>
    <sheetDataSet>
      <sheetData sheetId="0"/>
      <sheetData sheetId="1"/>
      <sheetData sheetId="2"/>
      <sheetData sheetId="3"/>
      <sheetData sheetId="4"/>
      <sheetData sheetId="5"/>
      <sheetData sheetId="6"/>
      <sheetData sheetId="7"/>
      <sheetData sheetId="8">
        <row r="1">
          <cell r="A1" t="str">
            <v>STA_NO</v>
          </cell>
          <cell r="C1" t="str">
            <v>PROP_CHRONIC_HOMELESS</v>
          </cell>
        </row>
        <row r="2">
          <cell r="A2" t="str">
            <v>402</v>
          </cell>
          <cell r="C2">
            <v>0.33</v>
          </cell>
        </row>
        <row r="3">
          <cell r="A3" t="str">
            <v>405</v>
          </cell>
          <cell r="C3">
            <v>0.33</v>
          </cell>
        </row>
        <row r="4">
          <cell r="A4" t="str">
            <v>436</v>
          </cell>
          <cell r="C4">
            <v>0.33</v>
          </cell>
        </row>
        <row r="5">
          <cell r="A5" t="str">
            <v>437</v>
          </cell>
          <cell r="C5">
            <v>0.33</v>
          </cell>
        </row>
        <row r="6">
          <cell r="A6" t="str">
            <v>438</v>
          </cell>
          <cell r="C6">
            <v>0.33</v>
          </cell>
        </row>
        <row r="7">
          <cell r="A7" t="str">
            <v>442</v>
          </cell>
          <cell r="C7">
            <v>0.33</v>
          </cell>
        </row>
        <row r="8">
          <cell r="A8" t="str">
            <v>459</v>
          </cell>
          <cell r="C8">
            <v>0.33</v>
          </cell>
        </row>
        <row r="9">
          <cell r="A9" t="str">
            <v>460</v>
          </cell>
          <cell r="C9">
            <v>0.33</v>
          </cell>
        </row>
        <row r="10">
          <cell r="A10" t="str">
            <v>463</v>
          </cell>
          <cell r="C10">
            <v>0.33</v>
          </cell>
        </row>
        <row r="11">
          <cell r="A11" t="str">
            <v>501</v>
          </cell>
          <cell r="C11">
            <v>0.33</v>
          </cell>
        </row>
        <row r="12">
          <cell r="A12" t="str">
            <v>502</v>
          </cell>
          <cell r="C12">
            <v>0.33</v>
          </cell>
        </row>
        <row r="13">
          <cell r="A13" t="str">
            <v>503</v>
          </cell>
          <cell r="C13">
            <v>0.33</v>
          </cell>
        </row>
        <row r="14">
          <cell r="A14" t="str">
            <v>504</v>
          </cell>
          <cell r="C14">
            <v>0.33</v>
          </cell>
        </row>
        <row r="15">
          <cell r="A15" t="str">
            <v>506</v>
          </cell>
          <cell r="C15">
            <v>0.33</v>
          </cell>
        </row>
        <row r="16">
          <cell r="A16" t="str">
            <v>508</v>
          </cell>
          <cell r="C16">
            <v>0.33</v>
          </cell>
        </row>
        <row r="17">
          <cell r="A17" t="str">
            <v>509</v>
          </cell>
          <cell r="C17">
            <v>0.33</v>
          </cell>
        </row>
        <row r="18">
          <cell r="A18" t="str">
            <v>512</v>
          </cell>
          <cell r="C18">
            <v>0.33</v>
          </cell>
        </row>
        <row r="19">
          <cell r="A19" t="str">
            <v>515</v>
          </cell>
          <cell r="C19">
            <v>0.33</v>
          </cell>
        </row>
        <row r="20">
          <cell r="A20" t="str">
            <v>516</v>
          </cell>
          <cell r="C20">
            <v>0.33</v>
          </cell>
        </row>
        <row r="21">
          <cell r="A21" t="str">
            <v>517</v>
          </cell>
          <cell r="C21">
            <v>0.33</v>
          </cell>
        </row>
        <row r="22">
          <cell r="A22" t="str">
            <v>518</v>
          </cell>
          <cell r="C22">
            <v>0.33</v>
          </cell>
        </row>
        <row r="23">
          <cell r="A23" t="str">
            <v>519</v>
          </cell>
          <cell r="C23">
            <v>0.33</v>
          </cell>
        </row>
        <row r="24">
          <cell r="A24" t="str">
            <v>520</v>
          </cell>
          <cell r="C24">
            <v>0.33</v>
          </cell>
        </row>
        <row r="25">
          <cell r="A25" t="str">
            <v>521</v>
          </cell>
          <cell r="C25">
            <v>0.33</v>
          </cell>
        </row>
        <row r="26">
          <cell r="A26" t="str">
            <v>523</v>
          </cell>
          <cell r="C26">
            <v>0.33</v>
          </cell>
        </row>
        <row r="27">
          <cell r="A27" t="str">
            <v>526</v>
          </cell>
          <cell r="C27">
            <v>0.33</v>
          </cell>
        </row>
        <row r="28">
          <cell r="A28" t="str">
            <v>528</v>
          </cell>
          <cell r="C28">
            <v>0.33</v>
          </cell>
        </row>
        <row r="29">
          <cell r="A29" t="str">
            <v>528A5</v>
          </cell>
          <cell r="C29">
            <v>0.33</v>
          </cell>
        </row>
        <row r="30">
          <cell r="A30" t="str">
            <v>528A6</v>
          </cell>
          <cell r="C30">
            <v>0.33</v>
          </cell>
        </row>
        <row r="31">
          <cell r="A31" t="str">
            <v>528A7</v>
          </cell>
          <cell r="C31">
            <v>0.33</v>
          </cell>
        </row>
        <row r="32">
          <cell r="A32" t="str">
            <v>528A8</v>
          </cell>
          <cell r="C32">
            <v>0.33</v>
          </cell>
        </row>
        <row r="33">
          <cell r="A33" t="str">
            <v>529</v>
          </cell>
          <cell r="C33">
            <v>0.33</v>
          </cell>
        </row>
        <row r="34">
          <cell r="A34" t="str">
            <v>531</v>
          </cell>
          <cell r="C34">
            <v>0.33</v>
          </cell>
        </row>
        <row r="35">
          <cell r="A35" t="str">
            <v>534</v>
          </cell>
          <cell r="C35">
            <v>0.33</v>
          </cell>
        </row>
        <row r="36">
          <cell r="A36" t="str">
            <v>537</v>
          </cell>
          <cell r="C36">
            <v>0.33</v>
          </cell>
        </row>
        <row r="37">
          <cell r="A37" t="str">
            <v>538</v>
          </cell>
          <cell r="C37">
            <v>0.33</v>
          </cell>
        </row>
        <row r="38">
          <cell r="A38" t="str">
            <v>539</v>
          </cell>
          <cell r="C38">
            <v>0.33</v>
          </cell>
        </row>
        <row r="39">
          <cell r="A39" t="str">
            <v>540</v>
          </cell>
          <cell r="C39">
            <v>0.33</v>
          </cell>
        </row>
        <row r="40">
          <cell r="A40" t="str">
            <v>541</v>
          </cell>
          <cell r="C40">
            <v>0.33</v>
          </cell>
        </row>
        <row r="41">
          <cell r="A41" t="str">
            <v>542</v>
          </cell>
          <cell r="C41">
            <v>0.33</v>
          </cell>
        </row>
        <row r="42">
          <cell r="A42" t="str">
            <v>544</v>
          </cell>
          <cell r="C42">
            <v>0.33</v>
          </cell>
        </row>
        <row r="43">
          <cell r="A43" t="str">
            <v>546</v>
          </cell>
          <cell r="C43">
            <v>0.33</v>
          </cell>
        </row>
        <row r="44">
          <cell r="A44" t="str">
            <v>548</v>
          </cell>
          <cell r="C44">
            <v>0.33</v>
          </cell>
        </row>
        <row r="45">
          <cell r="A45" t="str">
            <v>549</v>
          </cell>
          <cell r="C45">
            <v>0.21</v>
          </cell>
        </row>
        <row r="46">
          <cell r="A46" t="str">
            <v>550</v>
          </cell>
          <cell r="C46">
            <v>0.33</v>
          </cell>
        </row>
        <row r="47">
          <cell r="A47" t="str">
            <v>552</v>
          </cell>
          <cell r="C47">
            <v>0.33</v>
          </cell>
        </row>
        <row r="48">
          <cell r="A48" t="str">
            <v>553</v>
          </cell>
          <cell r="C48">
            <v>0.33</v>
          </cell>
        </row>
        <row r="49">
          <cell r="A49" t="str">
            <v>554</v>
          </cell>
          <cell r="C49">
            <v>0.33</v>
          </cell>
        </row>
        <row r="50">
          <cell r="A50" t="str">
            <v>556</v>
          </cell>
          <cell r="C50">
            <v>0.33</v>
          </cell>
        </row>
        <row r="51">
          <cell r="A51" t="str">
            <v>557</v>
          </cell>
          <cell r="C51">
            <v>0.33</v>
          </cell>
        </row>
        <row r="52">
          <cell r="A52" t="str">
            <v>558</v>
          </cell>
          <cell r="C52">
            <v>0.33</v>
          </cell>
        </row>
        <row r="53">
          <cell r="A53" t="str">
            <v>561</v>
          </cell>
          <cell r="C53">
            <v>0.33</v>
          </cell>
        </row>
        <row r="54">
          <cell r="A54" t="str">
            <v>562</v>
          </cell>
          <cell r="C54">
            <v>0.33</v>
          </cell>
        </row>
        <row r="55">
          <cell r="A55" t="str">
            <v>564</v>
          </cell>
          <cell r="C55">
            <v>0.33</v>
          </cell>
        </row>
        <row r="56">
          <cell r="A56" t="str">
            <v>565</v>
          </cell>
          <cell r="C56">
            <v>0.33</v>
          </cell>
        </row>
        <row r="57">
          <cell r="A57" t="str">
            <v>568</v>
          </cell>
          <cell r="C57">
            <v>0.33</v>
          </cell>
        </row>
        <row r="58">
          <cell r="A58" t="str">
            <v>570</v>
          </cell>
          <cell r="C58">
            <v>0.33</v>
          </cell>
        </row>
        <row r="59">
          <cell r="A59" t="str">
            <v>573</v>
          </cell>
          <cell r="C59">
            <v>0.33</v>
          </cell>
        </row>
        <row r="60">
          <cell r="A60" t="str">
            <v>575</v>
          </cell>
          <cell r="C60">
            <v>0.33</v>
          </cell>
        </row>
        <row r="61">
          <cell r="A61" t="str">
            <v>578</v>
          </cell>
          <cell r="C61">
            <v>0.33</v>
          </cell>
        </row>
        <row r="62">
          <cell r="A62" t="str">
            <v>580</v>
          </cell>
          <cell r="C62">
            <v>0.33</v>
          </cell>
        </row>
        <row r="63">
          <cell r="A63" t="str">
            <v>581</v>
          </cell>
          <cell r="C63">
            <v>0.33</v>
          </cell>
        </row>
        <row r="64">
          <cell r="A64" t="str">
            <v>583</v>
          </cell>
          <cell r="C64">
            <v>0.33</v>
          </cell>
        </row>
        <row r="65">
          <cell r="A65" t="str">
            <v>585</v>
          </cell>
          <cell r="C65">
            <v>0.33</v>
          </cell>
        </row>
        <row r="66">
          <cell r="A66" t="str">
            <v>586</v>
          </cell>
          <cell r="C66">
            <v>0.33</v>
          </cell>
        </row>
        <row r="67">
          <cell r="A67" t="str">
            <v>589</v>
          </cell>
          <cell r="C67">
            <v>0.33</v>
          </cell>
        </row>
        <row r="68">
          <cell r="A68" t="str">
            <v>589A4</v>
          </cell>
          <cell r="C68">
            <v>0.33</v>
          </cell>
        </row>
        <row r="69">
          <cell r="A69" t="str">
            <v>589A5</v>
          </cell>
          <cell r="C69">
            <v>0.33</v>
          </cell>
        </row>
        <row r="70">
          <cell r="A70" t="str">
            <v>589A7</v>
          </cell>
          <cell r="C70">
            <v>0.33</v>
          </cell>
        </row>
        <row r="71">
          <cell r="A71" t="str">
            <v>590</v>
          </cell>
          <cell r="C71">
            <v>0.33</v>
          </cell>
        </row>
        <row r="72">
          <cell r="A72" t="str">
            <v>593</v>
          </cell>
          <cell r="C72">
            <v>0.33</v>
          </cell>
        </row>
        <row r="73">
          <cell r="A73" t="str">
            <v>595</v>
          </cell>
          <cell r="C73">
            <v>0.33</v>
          </cell>
        </row>
        <row r="74">
          <cell r="A74" t="str">
            <v>596A4</v>
          </cell>
          <cell r="C74">
            <v>0.33</v>
          </cell>
        </row>
        <row r="75">
          <cell r="A75" t="str">
            <v>598</v>
          </cell>
          <cell r="C75">
            <v>0.33</v>
          </cell>
        </row>
        <row r="76">
          <cell r="A76" t="str">
            <v>600</v>
          </cell>
          <cell r="C76">
            <v>0.33</v>
          </cell>
        </row>
        <row r="77">
          <cell r="A77" t="str">
            <v>603</v>
          </cell>
          <cell r="C77">
            <v>0.33</v>
          </cell>
        </row>
        <row r="78">
          <cell r="A78" t="str">
            <v>605</v>
          </cell>
          <cell r="C78">
            <v>0.33</v>
          </cell>
        </row>
        <row r="79">
          <cell r="A79" t="str">
            <v>607</v>
          </cell>
          <cell r="C79">
            <v>0.33</v>
          </cell>
        </row>
        <row r="80">
          <cell r="A80" t="str">
            <v>608</v>
          </cell>
          <cell r="C80">
            <v>0.33</v>
          </cell>
        </row>
        <row r="81">
          <cell r="A81" t="str">
            <v>610</v>
          </cell>
          <cell r="C81">
            <v>0.33</v>
          </cell>
        </row>
        <row r="82">
          <cell r="A82" t="str">
            <v>612A4</v>
          </cell>
          <cell r="C82">
            <v>0.33</v>
          </cell>
        </row>
        <row r="83">
          <cell r="A83" t="str">
            <v>613</v>
          </cell>
          <cell r="C83">
            <v>0.33</v>
          </cell>
        </row>
        <row r="84">
          <cell r="A84" t="str">
            <v>614</v>
          </cell>
          <cell r="C84">
            <v>0.33</v>
          </cell>
        </row>
        <row r="85">
          <cell r="A85" t="str">
            <v>618</v>
          </cell>
          <cell r="C85">
            <v>0.33</v>
          </cell>
        </row>
        <row r="86">
          <cell r="A86" t="str">
            <v>619</v>
          </cell>
          <cell r="C86">
            <v>0.33</v>
          </cell>
        </row>
        <row r="87">
          <cell r="A87" t="str">
            <v>620</v>
          </cell>
          <cell r="C87">
            <v>0.33</v>
          </cell>
        </row>
        <row r="88">
          <cell r="A88" t="str">
            <v>621</v>
          </cell>
          <cell r="C88">
            <v>0.33</v>
          </cell>
        </row>
        <row r="89">
          <cell r="A89" t="str">
            <v>623</v>
          </cell>
          <cell r="C89">
            <v>0.33</v>
          </cell>
        </row>
        <row r="90">
          <cell r="A90" t="str">
            <v>626</v>
          </cell>
          <cell r="C90">
            <v>0.33</v>
          </cell>
        </row>
        <row r="91">
          <cell r="A91" t="str">
            <v>629</v>
          </cell>
          <cell r="C91">
            <v>0.33</v>
          </cell>
        </row>
        <row r="92">
          <cell r="A92" t="str">
            <v>630</v>
          </cell>
          <cell r="C92">
            <v>0.33</v>
          </cell>
        </row>
        <row r="93">
          <cell r="A93" t="str">
            <v>631</v>
          </cell>
          <cell r="C93">
            <v>0.33</v>
          </cell>
        </row>
        <row r="94">
          <cell r="A94" t="str">
            <v>632</v>
          </cell>
          <cell r="C94">
            <v>0.33</v>
          </cell>
        </row>
        <row r="95">
          <cell r="A95" t="str">
            <v>635</v>
          </cell>
          <cell r="C95">
            <v>0.33</v>
          </cell>
        </row>
        <row r="96">
          <cell r="A96" t="str">
            <v>636</v>
          </cell>
          <cell r="C96">
            <v>0.33</v>
          </cell>
        </row>
        <row r="97">
          <cell r="A97" t="str">
            <v>636A6</v>
          </cell>
          <cell r="C97">
            <v>0.33</v>
          </cell>
        </row>
        <row r="98">
          <cell r="A98" t="str">
            <v>636A8</v>
          </cell>
          <cell r="C98">
            <v>0.33</v>
          </cell>
        </row>
        <row r="99">
          <cell r="A99" t="str">
            <v>637</v>
          </cell>
          <cell r="C99">
            <v>0.33</v>
          </cell>
        </row>
        <row r="100">
          <cell r="A100" t="str">
            <v>640</v>
          </cell>
          <cell r="C100">
            <v>0.33</v>
          </cell>
        </row>
        <row r="101">
          <cell r="A101" t="str">
            <v>642</v>
          </cell>
          <cell r="C101">
            <v>0.33</v>
          </cell>
        </row>
        <row r="102">
          <cell r="A102" t="str">
            <v>644</v>
          </cell>
          <cell r="C102">
            <v>0.33</v>
          </cell>
        </row>
        <row r="103">
          <cell r="A103" t="str">
            <v>646</v>
          </cell>
          <cell r="C103">
            <v>0.33</v>
          </cell>
        </row>
        <row r="104">
          <cell r="A104" t="str">
            <v>648</v>
          </cell>
          <cell r="C104">
            <v>0.4</v>
          </cell>
        </row>
        <row r="105">
          <cell r="A105" t="str">
            <v>649</v>
          </cell>
          <cell r="C105">
            <v>0.33</v>
          </cell>
        </row>
        <row r="106">
          <cell r="A106" t="str">
            <v>650</v>
          </cell>
          <cell r="C106">
            <v>0.33</v>
          </cell>
        </row>
        <row r="107">
          <cell r="A107" t="str">
            <v>652</v>
          </cell>
          <cell r="C107">
            <v>0.33</v>
          </cell>
        </row>
        <row r="108">
          <cell r="A108" t="str">
            <v>653</v>
          </cell>
          <cell r="C108">
            <v>0.33</v>
          </cell>
        </row>
        <row r="109">
          <cell r="A109" t="str">
            <v>654</v>
          </cell>
          <cell r="C109">
            <v>0.33</v>
          </cell>
        </row>
        <row r="110">
          <cell r="A110" t="str">
            <v>655</v>
          </cell>
          <cell r="C110">
            <v>0.33</v>
          </cell>
        </row>
        <row r="111">
          <cell r="A111" t="str">
            <v>656</v>
          </cell>
          <cell r="C111">
            <v>0.33</v>
          </cell>
        </row>
        <row r="112">
          <cell r="A112" t="str">
            <v>657</v>
          </cell>
          <cell r="C112">
            <v>0.33</v>
          </cell>
        </row>
        <row r="113">
          <cell r="A113" t="str">
            <v>657A4</v>
          </cell>
          <cell r="C113">
            <v>0.33</v>
          </cell>
        </row>
        <row r="114">
          <cell r="A114" t="str">
            <v>657A5</v>
          </cell>
          <cell r="C114">
            <v>0.33</v>
          </cell>
        </row>
        <row r="115">
          <cell r="A115" t="str">
            <v>658</v>
          </cell>
          <cell r="C115">
            <v>0.15</v>
          </cell>
        </row>
        <row r="116">
          <cell r="A116" t="str">
            <v>659</v>
          </cell>
          <cell r="C116">
            <v>0.33</v>
          </cell>
        </row>
        <row r="117">
          <cell r="A117" t="str">
            <v>660</v>
          </cell>
          <cell r="C117">
            <v>0.33</v>
          </cell>
        </row>
        <row r="118">
          <cell r="A118" t="str">
            <v>662</v>
          </cell>
          <cell r="C118">
            <v>0.33</v>
          </cell>
        </row>
        <row r="119">
          <cell r="A119" t="str">
            <v>663</v>
          </cell>
          <cell r="C119">
            <v>0.33</v>
          </cell>
        </row>
        <row r="120">
          <cell r="A120" t="str">
            <v>664</v>
          </cell>
          <cell r="C120">
            <v>0.33</v>
          </cell>
        </row>
        <row r="121">
          <cell r="A121" t="str">
            <v>666</v>
          </cell>
          <cell r="C121">
            <v>0.33</v>
          </cell>
        </row>
        <row r="122">
          <cell r="A122" t="str">
            <v>667</v>
          </cell>
          <cell r="C122">
            <v>0.33</v>
          </cell>
        </row>
        <row r="123">
          <cell r="A123" t="str">
            <v>668</v>
          </cell>
          <cell r="C123">
            <v>0.33</v>
          </cell>
        </row>
        <row r="124">
          <cell r="A124" t="str">
            <v>671</v>
          </cell>
          <cell r="C124">
            <v>0.33</v>
          </cell>
        </row>
        <row r="125">
          <cell r="A125" t="str">
            <v>672</v>
          </cell>
          <cell r="C125">
            <v>0.33</v>
          </cell>
        </row>
        <row r="126">
          <cell r="A126" t="str">
            <v>673</v>
          </cell>
          <cell r="C126">
            <v>0.33</v>
          </cell>
        </row>
        <row r="127">
          <cell r="A127" t="str">
            <v>674</v>
          </cell>
          <cell r="C127">
            <v>0.33</v>
          </cell>
        </row>
        <row r="128">
          <cell r="A128" t="str">
            <v>675</v>
          </cell>
          <cell r="C128">
            <v>0.33</v>
          </cell>
        </row>
        <row r="129">
          <cell r="A129" t="str">
            <v>676</v>
          </cell>
          <cell r="C129">
            <v>0.33</v>
          </cell>
        </row>
        <row r="130">
          <cell r="A130" t="str">
            <v>678</v>
          </cell>
          <cell r="C130">
            <v>0.33</v>
          </cell>
        </row>
        <row r="131">
          <cell r="A131" t="str">
            <v>679</v>
          </cell>
          <cell r="C131">
            <v>0.33</v>
          </cell>
        </row>
        <row r="132">
          <cell r="A132" t="str">
            <v>687</v>
          </cell>
          <cell r="C132">
            <v>0.33</v>
          </cell>
        </row>
        <row r="133">
          <cell r="A133" t="str">
            <v>688</v>
          </cell>
          <cell r="C133">
            <v>0.33</v>
          </cell>
        </row>
        <row r="134">
          <cell r="A134" t="str">
            <v>689</v>
          </cell>
          <cell r="C134">
            <v>0.33</v>
          </cell>
        </row>
        <row r="135">
          <cell r="A135" t="str">
            <v>691</v>
          </cell>
          <cell r="C135">
            <v>0.33</v>
          </cell>
        </row>
        <row r="136">
          <cell r="A136" t="str">
            <v>692</v>
          </cell>
          <cell r="C136">
            <v>0.33</v>
          </cell>
        </row>
        <row r="137">
          <cell r="A137" t="str">
            <v>693</v>
          </cell>
          <cell r="C137">
            <v>0.33</v>
          </cell>
        </row>
        <row r="138">
          <cell r="A138" t="str">
            <v>695</v>
          </cell>
          <cell r="C138">
            <v>0.33</v>
          </cell>
        </row>
        <row r="139">
          <cell r="A139" t="str">
            <v>740</v>
          </cell>
          <cell r="C139">
            <v>0.33</v>
          </cell>
        </row>
        <row r="140">
          <cell r="A140" t="str">
            <v>756</v>
          </cell>
          <cell r="C140">
            <v>0.33</v>
          </cell>
        </row>
        <row r="141">
          <cell r="A141" t="str">
            <v>757</v>
          </cell>
          <cell r="C141">
            <v>0.33</v>
          </cell>
        </row>
        <row r="142">
          <cell r="A142" t="str">
            <v>AK-500</v>
          </cell>
          <cell r="C142">
            <v>0.33</v>
          </cell>
        </row>
        <row r="143">
          <cell r="A143" t="str">
            <v>AK-501</v>
          </cell>
          <cell r="C143">
            <v>0.33</v>
          </cell>
        </row>
        <row r="144">
          <cell r="A144" t="str">
            <v>AL-500</v>
          </cell>
          <cell r="C144">
            <v>0.33</v>
          </cell>
        </row>
        <row r="145">
          <cell r="A145" t="str">
            <v>AL-501</v>
          </cell>
          <cell r="C145">
            <v>0.33</v>
          </cell>
        </row>
        <row r="146">
          <cell r="A146" t="str">
            <v>AL-502</v>
          </cell>
          <cell r="C146">
            <v>0.33</v>
          </cell>
        </row>
        <row r="147">
          <cell r="A147" t="str">
            <v>AL-503</v>
          </cell>
          <cell r="C147">
            <v>0.33</v>
          </cell>
        </row>
        <row r="148">
          <cell r="A148" t="str">
            <v>AL-504</v>
          </cell>
          <cell r="C148">
            <v>0.33</v>
          </cell>
        </row>
        <row r="149">
          <cell r="A149" t="str">
            <v>AL-505</v>
          </cell>
          <cell r="C149">
            <v>0.33</v>
          </cell>
        </row>
        <row r="150">
          <cell r="A150" t="str">
            <v>AL-506</v>
          </cell>
          <cell r="C150">
            <v>0.33</v>
          </cell>
        </row>
        <row r="151">
          <cell r="A151" t="str">
            <v>AL-507</v>
          </cell>
          <cell r="C151">
            <v>0.33</v>
          </cell>
        </row>
        <row r="152">
          <cell r="A152" t="str">
            <v>AR-500</v>
          </cell>
          <cell r="C152">
            <v>0.33</v>
          </cell>
        </row>
        <row r="153">
          <cell r="A153" t="str">
            <v>AR-501</v>
          </cell>
          <cell r="C153">
            <v>0.33</v>
          </cell>
        </row>
        <row r="154">
          <cell r="A154" t="str">
            <v>AR-503</v>
          </cell>
          <cell r="C154">
            <v>0.33</v>
          </cell>
        </row>
        <row r="155">
          <cell r="A155" t="str">
            <v>AR-505</v>
          </cell>
          <cell r="C155">
            <v>0.33</v>
          </cell>
        </row>
        <row r="156">
          <cell r="A156" t="str">
            <v>AR-512</v>
          </cell>
          <cell r="C156">
            <v>0.33</v>
          </cell>
        </row>
        <row r="157">
          <cell r="A157" t="str">
            <v>AZ-500</v>
          </cell>
          <cell r="C157">
            <v>0.33</v>
          </cell>
        </row>
        <row r="158">
          <cell r="A158" t="str">
            <v>AZ-501</v>
          </cell>
          <cell r="C158">
            <v>0.33</v>
          </cell>
        </row>
        <row r="159">
          <cell r="A159" t="str">
            <v>AZ-502</v>
          </cell>
          <cell r="C159">
            <v>0.33</v>
          </cell>
        </row>
        <row r="160">
          <cell r="A160" t="str">
            <v>CA-500</v>
          </cell>
          <cell r="C160">
            <v>0.33</v>
          </cell>
        </row>
        <row r="161">
          <cell r="A161" t="str">
            <v>CA-501</v>
          </cell>
          <cell r="C161">
            <v>0.33</v>
          </cell>
        </row>
        <row r="162">
          <cell r="A162" t="str">
            <v>CA-502</v>
          </cell>
          <cell r="C162">
            <v>0.33</v>
          </cell>
        </row>
        <row r="163">
          <cell r="A163" t="str">
            <v>CA-503</v>
          </cell>
          <cell r="C163">
            <v>0.33</v>
          </cell>
        </row>
        <row r="164">
          <cell r="A164" t="str">
            <v>CA-504</v>
          </cell>
          <cell r="C164">
            <v>0.33</v>
          </cell>
        </row>
        <row r="165">
          <cell r="A165" t="str">
            <v>CA-505</v>
          </cell>
          <cell r="C165">
            <v>0.33</v>
          </cell>
        </row>
        <row r="166">
          <cell r="A166" t="str">
            <v>CA-506</v>
          </cell>
          <cell r="C166">
            <v>0.33</v>
          </cell>
        </row>
        <row r="167">
          <cell r="A167" t="str">
            <v>CA-507</v>
          </cell>
          <cell r="C167">
            <v>0.33</v>
          </cell>
        </row>
        <row r="168">
          <cell r="A168" t="str">
            <v>CA-508</v>
          </cell>
          <cell r="C168">
            <v>0.33</v>
          </cell>
        </row>
        <row r="169">
          <cell r="A169" t="str">
            <v>CA-509</v>
          </cell>
          <cell r="C169">
            <v>0.33</v>
          </cell>
        </row>
        <row r="170">
          <cell r="A170" t="str">
            <v>CA-510</v>
          </cell>
          <cell r="C170">
            <v>0.33</v>
          </cell>
        </row>
        <row r="171">
          <cell r="A171" t="str">
            <v>CA-511</v>
          </cell>
          <cell r="C171">
            <v>0.33</v>
          </cell>
        </row>
        <row r="172">
          <cell r="A172" t="str">
            <v>CA-512</v>
          </cell>
          <cell r="C172">
            <v>0.33</v>
          </cell>
        </row>
        <row r="173">
          <cell r="A173" t="str">
            <v>CA-513</v>
          </cell>
          <cell r="C173">
            <v>0.33</v>
          </cell>
        </row>
        <row r="174">
          <cell r="A174" t="str">
            <v>CA-514</v>
          </cell>
          <cell r="C174">
            <v>0.33</v>
          </cell>
        </row>
        <row r="175">
          <cell r="A175" t="str">
            <v>CA-515</v>
          </cell>
          <cell r="C175">
            <v>0.33</v>
          </cell>
        </row>
        <row r="176">
          <cell r="A176" t="str">
            <v>CA-516</v>
          </cell>
          <cell r="C176">
            <v>0.33</v>
          </cell>
        </row>
        <row r="177">
          <cell r="A177" t="str">
            <v>CA-517</v>
          </cell>
          <cell r="C177">
            <v>0.33</v>
          </cell>
        </row>
        <row r="178">
          <cell r="A178" t="str">
            <v>CA-518</v>
          </cell>
          <cell r="C178">
            <v>0.33</v>
          </cell>
        </row>
        <row r="179">
          <cell r="A179" t="str">
            <v>CA-519</v>
          </cell>
          <cell r="C179">
            <v>0.33</v>
          </cell>
        </row>
        <row r="180">
          <cell r="A180" t="str">
            <v>CA-520</v>
          </cell>
          <cell r="C180">
            <v>0.33</v>
          </cell>
        </row>
        <row r="181">
          <cell r="A181" t="str">
            <v>CA-521</v>
          </cell>
          <cell r="C181">
            <v>0.33</v>
          </cell>
        </row>
        <row r="182">
          <cell r="A182" t="str">
            <v>CA-522</v>
          </cell>
          <cell r="C182">
            <v>0.33</v>
          </cell>
        </row>
        <row r="183">
          <cell r="A183" t="str">
            <v>CA-523</v>
          </cell>
          <cell r="C183">
            <v>0.33</v>
          </cell>
        </row>
        <row r="184">
          <cell r="A184" t="str">
            <v>CA-524</v>
          </cell>
          <cell r="C184">
            <v>0.33</v>
          </cell>
        </row>
        <row r="185">
          <cell r="A185" t="str">
            <v>CA-525</v>
          </cell>
          <cell r="C185">
            <v>0.33</v>
          </cell>
        </row>
        <row r="186">
          <cell r="A186" t="str">
            <v>CA-526</v>
          </cell>
          <cell r="C186">
            <v>0.33</v>
          </cell>
        </row>
        <row r="187">
          <cell r="A187" t="str">
            <v>CA-600</v>
          </cell>
          <cell r="C187">
            <v>0.33</v>
          </cell>
        </row>
        <row r="188">
          <cell r="A188" t="str">
            <v>CA-601</v>
          </cell>
          <cell r="C188">
            <v>0.33</v>
          </cell>
        </row>
        <row r="189">
          <cell r="A189" t="str">
            <v>CA-602</v>
          </cell>
          <cell r="C189">
            <v>0.33</v>
          </cell>
        </row>
        <row r="190">
          <cell r="A190" t="str">
            <v>CA-603</v>
          </cell>
          <cell r="C190">
            <v>0.33</v>
          </cell>
        </row>
        <row r="191">
          <cell r="A191" t="str">
            <v>CA-604</v>
          </cell>
          <cell r="C191">
            <v>0.33</v>
          </cell>
        </row>
        <row r="192">
          <cell r="A192" t="str">
            <v>CA-606</v>
          </cell>
          <cell r="C192">
            <v>0.33</v>
          </cell>
        </row>
        <row r="193">
          <cell r="A193" t="str">
            <v>CA-607</v>
          </cell>
          <cell r="C193">
            <v>0.33</v>
          </cell>
        </row>
        <row r="194">
          <cell r="A194" t="str">
            <v>CA-608</v>
          </cell>
          <cell r="C194">
            <v>0.33</v>
          </cell>
        </row>
        <row r="195">
          <cell r="A195" t="str">
            <v>CA-609</v>
          </cell>
          <cell r="C195">
            <v>0.33</v>
          </cell>
        </row>
        <row r="196">
          <cell r="A196" t="str">
            <v>CA-611</v>
          </cell>
          <cell r="C196">
            <v>0.33</v>
          </cell>
        </row>
        <row r="197">
          <cell r="A197" t="str">
            <v>CA-612</v>
          </cell>
          <cell r="C197">
            <v>0.33</v>
          </cell>
        </row>
        <row r="198">
          <cell r="A198" t="str">
            <v>CA-613</v>
          </cell>
          <cell r="C198">
            <v>0.33</v>
          </cell>
        </row>
        <row r="199">
          <cell r="A199" t="str">
            <v>CA-614</v>
          </cell>
          <cell r="C199">
            <v>0.33</v>
          </cell>
        </row>
        <row r="200">
          <cell r="A200" t="str">
            <v>CO-500</v>
          </cell>
          <cell r="C200">
            <v>0.33</v>
          </cell>
        </row>
        <row r="201">
          <cell r="A201" t="str">
            <v>CO-503</v>
          </cell>
          <cell r="C201">
            <v>0.33</v>
          </cell>
        </row>
        <row r="202">
          <cell r="A202" t="str">
            <v>CO-504</v>
          </cell>
          <cell r="C202">
            <v>0.33</v>
          </cell>
        </row>
        <row r="203">
          <cell r="A203" t="str">
            <v>CT-502</v>
          </cell>
          <cell r="C203">
            <v>0.33</v>
          </cell>
        </row>
        <row r="204">
          <cell r="A204" t="str">
            <v>CT-503</v>
          </cell>
          <cell r="C204">
            <v>0.33</v>
          </cell>
        </row>
        <row r="205">
          <cell r="A205" t="str">
            <v>CT-505</v>
          </cell>
          <cell r="C205">
            <v>0.33</v>
          </cell>
        </row>
        <row r="206">
          <cell r="A206" t="str">
            <v>CT-506</v>
          </cell>
          <cell r="C206">
            <v>0.33</v>
          </cell>
        </row>
        <row r="207">
          <cell r="A207" t="str">
            <v>CT-508</v>
          </cell>
          <cell r="C207">
            <v>0.33</v>
          </cell>
        </row>
        <row r="208">
          <cell r="A208" t="str">
            <v>CT-512</v>
          </cell>
          <cell r="C208">
            <v>0.33</v>
          </cell>
        </row>
        <row r="209">
          <cell r="A209" t="str">
            <v>DC-500</v>
          </cell>
          <cell r="C209">
            <v>0.33</v>
          </cell>
        </row>
        <row r="210">
          <cell r="A210" t="str">
            <v>DE-500</v>
          </cell>
          <cell r="C210">
            <v>0.33</v>
          </cell>
        </row>
        <row r="211">
          <cell r="A211" t="str">
            <v>FL-500</v>
          </cell>
          <cell r="C211">
            <v>0.33</v>
          </cell>
        </row>
        <row r="212">
          <cell r="A212" t="str">
            <v>FL-501</v>
          </cell>
          <cell r="C212">
            <v>0.33</v>
          </cell>
        </row>
        <row r="213">
          <cell r="A213" t="str">
            <v>FL-502</v>
          </cell>
          <cell r="C213">
            <v>0.33</v>
          </cell>
        </row>
        <row r="214">
          <cell r="A214" t="str">
            <v>FL-503</v>
          </cell>
          <cell r="C214">
            <v>0.33</v>
          </cell>
        </row>
        <row r="215">
          <cell r="A215" t="str">
            <v>FL-504</v>
          </cell>
          <cell r="C215">
            <v>0.33</v>
          </cell>
        </row>
        <row r="216">
          <cell r="A216" t="str">
            <v>FL-505</v>
          </cell>
          <cell r="C216">
            <v>0.33</v>
          </cell>
        </row>
        <row r="217">
          <cell r="A217" t="str">
            <v>FL-506</v>
          </cell>
          <cell r="C217">
            <v>0.33</v>
          </cell>
        </row>
        <row r="218">
          <cell r="A218" t="str">
            <v>FL-507</v>
          </cell>
          <cell r="C218">
            <v>0.33</v>
          </cell>
        </row>
        <row r="219">
          <cell r="A219" t="str">
            <v>FL-508</v>
          </cell>
          <cell r="C219">
            <v>0.33</v>
          </cell>
        </row>
        <row r="220">
          <cell r="A220" t="str">
            <v>FL-509</v>
          </cell>
          <cell r="C220">
            <v>0.33</v>
          </cell>
        </row>
        <row r="221">
          <cell r="A221" t="str">
            <v>FL-510</v>
          </cell>
          <cell r="C221">
            <v>0.33</v>
          </cell>
        </row>
        <row r="222">
          <cell r="A222" t="str">
            <v>FL-511</v>
          </cell>
          <cell r="C222">
            <v>0.33</v>
          </cell>
        </row>
        <row r="223">
          <cell r="A223" t="str">
            <v>FL-512</v>
          </cell>
          <cell r="C223">
            <v>0.33</v>
          </cell>
        </row>
        <row r="224">
          <cell r="A224" t="str">
            <v>FL-513</v>
          </cell>
          <cell r="C224">
            <v>0.33</v>
          </cell>
        </row>
        <row r="225">
          <cell r="A225" t="str">
            <v>FL-514</v>
          </cell>
          <cell r="C225">
            <v>0.33</v>
          </cell>
        </row>
        <row r="226">
          <cell r="A226" t="str">
            <v>FL-515</v>
          </cell>
          <cell r="C226">
            <v>0.33</v>
          </cell>
        </row>
        <row r="227">
          <cell r="A227" t="str">
            <v>FL-516</v>
          </cell>
          <cell r="C227">
            <v>0.33</v>
          </cell>
        </row>
        <row r="228">
          <cell r="A228" t="str">
            <v>FL-517</v>
          </cell>
          <cell r="C228">
            <v>0.33</v>
          </cell>
        </row>
        <row r="229">
          <cell r="A229" t="str">
            <v>FL-518</v>
          </cell>
          <cell r="C229">
            <v>0.33</v>
          </cell>
        </row>
        <row r="230">
          <cell r="A230" t="str">
            <v>FL-519</v>
          </cell>
          <cell r="C230">
            <v>0.33</v>
          </cell>
        </row>
        <row r="231">
          <cell r="A231" t="str">
            <v>FL-520</v>
          </cell>
          <cell r="C231">
            <v>0.33</v>
          </cell>
        </row>
        <row r="232">
          <cell r="A232" t="str">
            <v>FL-600</v>
          </cell>
          <cell r="C232">
            <v>0.33</v>
          </cell>
        </row>
        <row r="233">
          <cell r="A233" t="str">
            <v>FL-601</v>
          </cell>
          <cell r="C233">
            <v>0.33</v>
          </cell>
        </row>
        <row r="234">
          <cell r="A234" t="str">
            <v>FL-602</v>
          </cell>
          <cell r="C234">
            <v>0.33</v>
          </cell>
        </row>
        <row r="235">
          <cell r="A235" t="str">
            <v>FL-603</v>
          </cell>
          <cell r="C235">
            <v>0.33</v>
          </cell>
        </row>
        <row r="236">
          <cell r="A236" t="str">
            <v>FL-604</v>
          </cell>
          <cell r="C236">
            <v>0.33</v>
          </cell>
        </row>
        <row r="237">
          <cell r="A237" t="str">
            <v>FL-605</v>
          </cell>
          <cell r="C237">
            <v>0.33</v>
          </cell>
        </row>
        <row r="238">
          <cell r="A238" t="str">
            <v>FL-606</v>
          </cell>
          <cell r="C238">
            <v>0.33</v>
          </cell>
        </row>
        <row r="239">
          <cell r="A239" t="str">
            <v>GA-500</v>
          </cell>
          <cell r="C239">
            <v>0.33</v>
          </cell>
        </row>
        <row r="240">
          <cell r="A240" t="str">
            <v>GA-501</v>
          </cell>
          <cell r="C240">
            <v>0.33</v>
          </cell>
        </row>
        <row r="241">
          <cell r="A241" t="str">
            <v>GA-502</v>
          </cell>
          <cell r="C241">
            <v>0.33</v>
          </cell>
        </row>
        <row r="242">
          <cell r="A242" t="str">
            <v>GA-503</v>
          </cell>
          <cell r="C242">
            <v>0.33</v>
          </cell>
        </row>
        <row r="243">
          <cell r="A243" t="str">
            <v>GA-504</v>
          </cell>
          <cell r="C243">
            <v>0.33</v>
          </cell>
        </row>
        <row r="244">
          <cell r="A244" t="str">
            <v>GA-505</v>
          </cell>
          <cell r="C244">
            <v>0.33</v>
          </cell>
        </row>
        <row r="245">
          <cell r="A245" t="str">
            <v>GA-506</v>
          </cell>
          <cell r="C245">
            <v>0.33</v>
          </cell>
        </row>
        <row r="246">
          <cell r="A246" t="str">
            <v>GA-507</v>
          </cell>
          <cell r="C246">
            <v>0.33</v>
          </cell>
        </row>
        <row r="247">
          <cell r="A247" t="str">
            <v>GA-508</v>
          </cell>
          <cell r="C247">
            <v>0.33</v>
          </cell>
        </row>
        <row r="248">
          <cell r="A248" t="str">
            <v>GU-500</v>
          </cell>
          <cell r="C248">
            <v>0.33</v>
          </cell>
        </row>
        <row r="249">
          <cell r="A249" t="str">
            <v>HI-500</v>
          </cell>
          <cell r="C249">
            <v>0.33</v>
          </cell>
        </row>
        <row r="250">
          <cell r="A250" t="str">
            <v>HI-501</v>
          </cell>
          <cell r="C250">
            <v>0.33</v>
          </cell>
        </row>
        <row r="251">
          <cell r="A251" t="str">
            <v>IA-500</v>
          </cell>
          <cell r="C251">
            <v>0.33</v>
          </cell>
        </row>
        <row r="252">
          <cell r="A252" t="str">
            <v>IA-501</v>
          </cell>
          <cell r="C252">
            <v>0.33</v>
          </cell>
        </row>
        <row r="253">
          <cell r="A253" t="str">
            <v>IA-502</v>
          </cell>
          <cell r="C253">
            <v>0.33</v>
          </cell>
        </row>
        <row r="254">
          <cell r="A254" t="str">
            <v>ID-500</v>
          </cell>
          <cell r="C254">
            <v>0.33</v>
          </cell>
        </row>
        <row r="255">
          <cell r="A255" t="str">
            <v>ID-501</v>
          </cell>
          <cell r="C255">
            <v>0.33</v>
          </cell>
        </row>
        <row r="256">
          <cell r="A256" t="str">
            <v>IL-500</v>
          </cell>
          <cell r="C256">
            <v>0.33</v>
          </cell>
        </row>
        <row r="257">
          <cell r="A257" t="str">
            <v>IL-501</v>
          </cell>
          <cell r="C257">
            <v>0.33</v>
          </cell>
        </row>
        <row r="258">
          <cell r="A258" t="str">
            <v>IL-502</v>
          </cell>
          <cell r="C258">
            <v>0.33</v>
          </cell>
        </row>
        <row r="259">
          <cell r="A259" t="str">
            <v>IL-503</v>
          </cell>
          <cell r="C259">
            <v>0.33</v>
          </cell>
        </row>
        <row r="260">
          <cell r="A260" t="str">
            <v>IL-504</v>
          </cell>
          <cell r="C260">
            <v>0.33</v>
          </cell>
        </row>
        <row r="261">
          <cell r="A261" t="str">
            <v>IL-506</v>
          </cell>
          <cell r="C261">
            <v>0.33</v>
          </cell>
        </row>
        <row r="262">
          <cell r="A262" t="str">
            <v>IL-507</v>
          </cell>
          <cell r="C262">
            <v>0.33</v>
          </cell>
        </row>
        <row r="263">
          <cell r="A263" t="str">
            <v>IL-508</v>
          </cell>
          <cell r="C263">
            <v>0.33</v>
          </cell>
        </row>
        <row r="264">
          <cell r="A264" t="str">
            <v>IL-509</v>
          </cell>
          <cell r="C264">
            <v>0.33</v>
          </cell>
        </row>
        <row r="265">
          <cell r="A265" t="str">
            <v>IL-510</v>
          </cell>
          <cell r="C265">
            <v>0.33</v>
          </cell>
        </row>
        <row r="266">
          <cell r="A266" t="str">
            <v>IL-511</v>
          </cell>
          <cell r="C266">
            <v>0.33</v>
          </cell>
        </row>
        <row r="267">
          <cell r="A267" t="str">
            <v>IL-512</v>
          </cell>
          <cell r="C267">
            <v>0.33</v>
          </cell>
        </row>
        <row r="268">
          <cell r="A268" t="str">
            <v>IL-513</v>
          </cell>
          <cell r="C268">
            <v>0.33</v>
          </cell>
        </row>
        <row r="269">
          <cell r="A269" t="str">
            <v>IL-514</v>
          </cell>
          <cell r="C269">
            <v>0.33</v>
          </cell>
        </row>
        <row r="270">
          <cell r="A270" t="str">
            <v>IL-515</v>
          </cell>
          <cell r="C270">
            <v>0.33</v>
          </cell>
        </row>
        <row r="271">
          <cell r="A271" t="str">
            <v>IL-516</v>
          </cell>
          <cell r="C271">
            <v>0.33</v>
          </cell>
        </row>
        <row r="272">
          <cell r="A272" t="str">
            <v>IL-517</v>
          </cell>
          <cell r="C272">
            <v>0.33</v>
          </cell>
        </row>
        <row r="273">
          <cell r="A273" t="str">
            <v>IL-518</v>
          </cell>
          <cell r="C273">
            <v>0.33</v>
          </cell>
        </row>
        <row r="274">
          <cell r="A274" t="str">
            <v>IL-519</v>
          </cell>
          <cell r="C274">
            <v>0.33</v>
          </cell>
        </row>
        <row r="275">
          <cell r="A275" t="str">
            <v>IL-520</v>
          </cell>
          <cell r="C275">
            <v>0.33</v>
          </cell>
        </row>
        <row r="276">
          <cell r="A276" t="str">
            <v>IN-500</v>
          </cell>
          <cell r="C276">
            <v>0.33</v>
          </cell>
        </row>
        <row r="277">
          <cell r="A277" t="str">
            <v>IN-502</v>
          </cell>
          <cell r="C277">
            <v>0.33</v>
          </cell>
        </row>
        <row r="278">
          <cell r="A278" t="str">
            <v>IN-503</v>
          </cell>
          <cell r="C278">
            <v>0.33</v>
          </cell>
        </row>
        <row r="279">
          <cell r="A279" t="str">
            <v>KS-501</v>
          </cell>
          <cell r="C279">
            <v>0.33</v>
          </cell>
        </row>
        <row r="280">
          <cell r="A280" t="str">
            <v>KS-502</v>
          </cell>
          <cell r="C280">
            <v>0.33</v>
          </cell>
        </row>
        <row r="281">
          <cell r="A281" t="str">
            <v>KS-503</v>
          </cell>
          <cell r="C281">
            <v>0.33</v>
          </cell>
        </row>
        <row r="282">
          <cell r="A282" t="str">
            <v>KS-505</v>
          </cell>
          <cell r="C282">
            <v>0.33</v>
          </cell>
        </row>
        <row r="283">
          <cell r="A283" t="str">
            <v>KS-507</v>
          </cell>
          <cell r="C283">
            <v>0.33</v>
          </cell>
        </row>
        <row r="284">
          <cell r="A284" t="str">
            <v>KY-500</v>
          </cell>
          <cell r="C284">
            <v>0.33</v>
          </cell>
        </row>
        <row r="285">
          <cell r="A285" t="str">
            <v>KY-501</v>
          </cell>
          <cell r="C285">
            <v>0.33</v>
          </cell>
        </row>
        <row r="286">
          <cell r="A286" t="str">
            <v>KY-502</v>
          </cell>
          <cell r="C286">
            <v>0.33</v>
          </cell>
        </row>
        <row r="287">
          <cell r="A287" t="str">
            <v>LA-500</v>
          </cell>
          <cell r="C287">
            <v>0.33</v>
          </cell>
        </row>
        <row r="288">
          <cell r="A288" t="str">
            <v>LA-501</v>
          </cell>
          <cell r="C288">
            <v>0.33</v>
          </cell>
        </row>
        <row r="289">
          <cell r="A289" t="str">
            <v>LA-502</v>
          </cell>
          <cell r="C289">
            <v>0.33</v>
          </cell>
        </row>
        <row r="290">
          <cell r="A290" t="str">
            <v>LA-503</v>
          </cell>
          <cell r="C290">
            <v>0.33</v>
          </cell>
        </row>
        <row r="291">
          <cell r="A291" t="str">
            <v>LA-504</v>
          </cell>
          <cell r="C291">
            <v>0.33</v>
          </cell>
        </row>
        <row r="292">
          <cell r="A292" t="str">
            <v>LA-505</v>
          </cell>
          <cell r="C292">
            <v>0.33</v>
          </cell>
        </row>
        <row r="293">
          <cell r="A293" t="str">
            <v>LA-506</v>
          </cell>
          <cell r="C293">
            <v>0.33</v>
          </cell>
        </row>
        <row r="294">
          <cell r="A294" t="str">
            <v>LA-507</v>
          </cell>
          <cell r="C294">
            <v>0.33</v>
          </cell>
        </row>
        <row r="295">
          <cell r="A295" t="str">
            <v>LA-508</v>
          </cell>
          <cell r="C295">
            <v>0.33</v>
          </cell>
        </row>
        <row r="296">
          <cell r="A296" t="str">
            <v>MA-500</v>
          </cell>
          <cell r="C296">
            <v>0.33</v>
          </cell>
        </row>
        <row r="297">
          <cell r="A297" t="str">
            <v>MA-502</v>
          </cell>
          <cell r="C297">
            <v>0.33</v>
          </cell>
        </row>
        <row r="298">
          <cell r="A298" t="str">
            <v>MA-503</v>
          </cell>
          <cell r="C298">
            <v>0.33</v>
          </cell>
        </row>
        <row r="299">
          <cell r="A299" t="str">
            <v>MA-504</v>
          </cell>
          <cell r="C299">
            <v>0.33</v>
          </cell>
        </row>
        <row r="300">
          <cell r="A300" t="str">
            <v>MA-505</v>
          </cell>
          <cell r="C300">
            <v>0.33</v>
          </cell>
        </row>
        <row r="301">
          <cell r="A301" t="str">
            <v>MA-506</v>
          </cell>
          <cell r="C301">
            <v>0.33</v>
          </cell>
        </row>
        <row r="302">
          <cell r="A302" t="str">
            <v>MA-507</v>
          </cell>
          <cell r="C302">
            <v>0.33</v>
          </cell>
        </row>
        <row r="303">
          <cell r="A303" t="str">
            <v>MA-508</v>
          </cell>
          <cell r="C303">
            <v>0.33</v>
          </cell>
        </row>
        <row r="304">
          <cell r="A304" t="str">
            <v>MA-509</v>
          </cell>
          <cell r="C304">
            <v>0.33</v>
          </cell>
        </row>
        <row r="305">
          <cell r="A305" t="str">
            <v>MA-510</v>
          </cell>
          <cell r="C305">
            <v>0.33</v>
          </cell>
        </row>
        <row r="306">
          <cell r="A306" t="str">
            <v>MA-511</v>
          </cell>
          <cell r="C306">
            <v>0.33</v>
          </cell>
        </row>
        <row r="307">
          <cell r="A307" t="str">
            <v>MA-513</v>
          </cell>
          <cell r="C307">
            <v>0.33</v>
          </cell>
        </row>
        <row r="308">
          <cell r="A308" t="str">
            <v>MA-515</v>
          </cell>
          <cell r="C308">
            <v>0.33</v>
          </cell>
        </row>
        <row r="309">
          <cell r="A309" t="str">
            <v>MA-516</v>
          </cell>
          <cell r="C309">
            <v>0.33</v>
          </cell>
        </row>
        <row r="310">
          <cell r="A310" t="str">
            <v>MA-517</v>
          </cell>
          <cell r="C310">
            <v>0.33</v>
          </cell>
        </row>
        <row r="311">
          <cell r="A311" t="str">
            <v>MA-518</v>
          </cell>
          <cell r="C311">
            <v>0.33</v>
          </cell>
        </row>
        <row r="312">
          <cell r="A312" t="str">
            <v>MA-519</v>
          </cell>
          <cell r="C312">
            <v>0.33</v>
          </cell>
        </row>
        <row r="313">
          <cell r="A313" t="str">
            <v>MA-520</v>
          </cell>
          <cell r="C313">
            <v>0.33</v>
          </cell>
        </row>
        <row r="314">
          <cell r="A314" t="str">
            <v>MD-500</v>
          </cell>
          <cell r="C314">
            <v>0.33</v>
          </cell>
        </row>
        <row r="315">
          <cell r="A315" t="str">
            <v>MD-501</v>
          </cell>
          <cell r="C315">
            <v>0.33</v>
          </cell>
        </row>
        <row r="316">
          <cell r="A316" t="str">
            <v>MD-502</v>
          </cell>
          <cell r="C316">
            <v>0.33</v>
          </cell>
        </row>
        <row r="317">
          <cell r="A317" t="str">
            <v>MD-503</v>
          </cell>
          <cell r="C317">
            <v>0.33</v>
          </cell>
        </row>
        <row r="318">
          <cell r="A318" t="str">
            <v>MD-504</v>
          </cell>
          <cell r="C318">
            <v>0.33</v>
          </cell>
        </row>
        <row r="319">
          <cell r="A319" t="str">
            <v>MD-505</v>
          </cell>
          <cell r="C319">
            <v>0.33</v>
          </cell>
        </row>
        <row r="320">
          <cell r="A320" t="str">
            <v>MD-506</v>
          </cell>
          <cell r="C320">
            <v>0.33</v>
          </cell>
        </row>
        <row r="321">
          <cell r="A321" t="str">
            <v>MD-507</v>
          </cell>
          <cell r="C321">
            <v>0.33</v>
          </cell>
        </row>
        <row r="322">
          <cell r="A322" t="str">
            <v>MD-508</v>
          </cell>
          <cell r="C322">
            <v>0.33</v>
          </cell>
        </row>
        <row r="323">
          <cell r="A323" t="str">
            <v>MD-509</v>
          </cell>
          <cell r="C323">
            <v>0.33</v>
          </cell>
        </row>
        <row r="324">
          <cell r="A324" t="str">
            <v>MD-510</v>
          </cell>
          <cell r="C324">
            <v>0.33</v>
          </cell>
        </row>
        <row r="325">
          <cell r="A325" t="str">
            <v>MD-511</v>
          </cell>
          <cell r="C325">
            <v>0.33</v>
          </cell>
        </row>
        <row r="326">
          <cell r="A326" t="str">
            <v>MD-512</v>
          </cell>
          <cell r="C326">
            <v>0.33</v>
          </cell>
        </row>
        <row r="327">
          <cell r="A327" t="str">
            <v>MD-513</v>
          </cell>
          <cell r="C327">
            <v>0.33</v>
          </cell>
        </row>
        <row r="328">
          <cell r="A328" t="str">
            <v>MD-600</v>
          </cell>
          <cell r="C328">
            <v>0.33</v>
          </cell>
        </row>
        <row r="329">
          <cell r="A329" t="str">
            <v>MD-601</v>
          </cell>
          <cell r="C329">
            <v>0.33</v>
          </cell>
        </row>
        <row r="330">
          <cell r="A330" t="str">
            <v>ME-500</v>
          </cell>
          <cell r="C330">
            <v>0.33</v>
          </cell>
        </row>
        <row r="331">
          <cell r="A331" t="str">
            <v>ME-502</v>
          </cell>
          <cell r="C331">
            <v>0.33</v>
          </cell>
        </row>
        <row r="332">
          <cell r="A332" t="str">
            <v>MI-500</v>
          </cell>
          <cell r="C332">
            <v>0.33</v>
          </cell>
        </row>
        <row r="333">
          <cell r="A333" t="str">
            <v>MI-501</v>
          </cell>
          <cell r="C333">
            <v>0.33</v>
          </cell>
        </row>
        <row r="334">
          <cell r="A334" t="str">
            <v>MI-502</v>
          </cell>
          <cell r="C334">
            <v>0.33</v>
          </cell>
        </row>
        <row r="335">
          <cell r="A335" t="str">
            <v>MI-503</v>
          </cell>
          <cell r="C335">
            <v>0.33</v>
          </cell>
        </row>
        <row r="336">
          <cell r="A336" t="str">
            <v>MI-504</v>
          </cell>
          <cell r="C336">
            <v>0.33</v>
          </cell>
        </row>
        <row r="337">
          <cell r="A337" t="str">
            <v>MI-505</v>
          </cell>
          <cell r="C337">
            <v>0.33</v>
          </cell>
        </row>
        <row r="338">
          <cell r="A338" t="str">
            <v>MI-506</v>
          </cell>
          <cell r="C338">
            <v>0.33</v>
          </cell>
        </row>
        <row r="339">
          <cell r="A339" t="str">
            <v>MI-507</v>
          </cell>
          <cell r="C339">
            <v>0.33</v>
          </cell>
        </row>
        <row r="340">
          <cell r="A340" t="str">
            <v>MI-508</v>
          </cell>
          <cell r="C340">
            <v>0.33</v>
          </cell>
        </row>
        <row r="341">
          <cell r="A341" t="str">
            <v>MI-509</v>
          </cell>
          <cell r="C341">
            <v>0.33</v>
          </cell>
        </row>
        <row r="342">
          <cell r="A342" t="str">
            <v>MI-510</v>
          </cell>
          <cell r="C342">
            <v>0.33</v>
          </cell>
        </row>
        <row r="343">
          <cell r="A343" t="str">
            <v>MI-511</v>
          </cell>
          <cell r="C343">
            <v>0.33</v>
          </cell>
        </row>
        <row r="344">
          <cell r="A344" t="str">
            <v>MI-512</v>
          </cell>
          <cell r="C344">
            <v>0.33</v>
          </cell>
        </row>
        <row r="345">
          <cell r="A345" t="str">
            <v>MI-513</v>
          </cell>
          <cell r="C345">
            <v>0.33</v>
          </cell>
        </row>
        <row r="346">
          <cell r="A346" t="str">
            <v>MI-514</v>
          </cell>
          <cell r="C346">
            <v>0.33</v>
          </cell>
        </row>
        <row r="347">
          <cell r="A347" t="str">
            <v>MI-515</v>
          </cell>
          <cell r="C347">
            <v>0.33</v>
          </cell>
        </row>
        <row r="348">
          <cell r="A348" t="str">
            <v>MI-516</v>
          </cell>
          <cell r="C348">
            <v>0.33</v>
          </cell>
        </row>
        <row r="349">
          <cell r="A349" t="str">
            <v>MI-517</v>
          </cell>
          <cell r="C349">
            <v>0.33</v>
          </cell>
        </row>
        <row r="350">
          <cell r="A350" t="str">
            <v>MI-518</v>
          </cell>
          <cell r="C350">
            <v>0.33</v>
          </cell>
        </row>
        <row r="351">
          <cell r="A351" t="str">
            <v>MI-519</v>
          </cell>
          <cell r="C351">
            <v>0.33</v>
          </cell>
        </row>
        <row r="352">
          <cell r="A352" t="str">
            <v>MI-523</v>
          </cell>
          <cell r="C352">
            <v>0.33</v>
          </cell>
        </row>
        <row r="353">
          <cell r="A353" t="str">
            <v>MN-500</v>
          </cell>
          <cell r="C353">
            <v>0.33</v>
          </cell>
        </row>
        <row r="354">
          <cell r="A354" t="str">
            <v>MN-501</v>
          </cell>
          <cell r="C354">
            <v>0.33</v>
          </cell>
        </row>
        <row r="355">
          <cell r="A355" t="str">
            <v>MN-502</v>
          </cell>
          <cell r="C355">
            <v>0.33</v>
          </cell>
        </row>
        <row r="356">
          <cell r="A356" t="str">
            <v>MN-503</v>
          </cell>
          <cell r="C356">
            <v>0.33</v>
          </cell>
        </row>
        <row r="357">
          <cell r="A357" t="str">
            <v>MN-504</v>
          </cell>
          <cell r="C357">
            <v>0.33</v>
          </cell>
        </row>
        <row r="358">
          <cell r="A358" t="str">
            <v>MN-505</v>
          </cell>
          <cell r="C358">
            <v>0.33</v>
          </cell>
        </row>
        <row r="359">
          <cell r="A359" t="str">
            <v>MN-506</v>
          </cell>
          <cell r="C359">
            <v>0.33</v>
          </cell>
        </row>
        <row r="360">
          <cell r="A360" t="str">
            <v>MN-508</v>
          </cell>
          <cell r="C360">
            <v>0.33</v>
          </cell>
        </row>
        <row r="361">
          <cell r="A361" t="str">
            <v>MN-509</v>
          </cell>
          <cell r="C361">
            <v>0.33</v>
          </cell>
        </row>
        <row r="362">
          <cell r="A362" t="str">
            <v>MN-511</v>
          </cell>
          <cell r="C362">
            <v>0.33</v>
          </cell>
        </row>
        <row r="363">
          <cell r="A363" t="str">
            <v>MO-500</v>
          </cell>
          <cell r="C363">
            <v>0.33</v>
          </cell>
        </row>
        <row r="364">
          <cell r="A364" t="str">
            <v>MO-501</v>
          </cell>
          <cell r="C364">
            <v>0.33</v>
          </cell>
        </row>
        <row r="365">
          <cell r="A365" t="str">
            <v>MO-503</v>
          </cell>
          <cell r="C365">
            <v>0.33</v>
          </cell>
        </row>
        <row r="366">
          <cell r="A366" t="str">
            <v>MO-600</v>
          </cell>
          <cell r="C366">
            <v>0.33</v>
          </cell>
        </row>
        <row r="367">
          <cell r="A367" t="str">
            <v>MO-602</v>
          </cell>
          <cell r="C367">
            <v>0.33</v>
          </cell>
        </row>
        <row r="368">
          <cell r="A368" t="str">
            <v>MO-603</v>
          </cell>
          <cell r="C368">
            <v>0.33</v>
          </cell>
        </row>
        <row r="369">
          <cell r="A369" t="str">
            <v>MO-604</v>
          </cell>
          <cell r="C369">
            <v>0.33</v>
          </cell>
        </row>
        <row r="370">
          <cell r="A370" t="str">
            <v>MO-606</v>
          </cell>
          <cell r="C370">
            <v>0.33</v>
          </cell>
        </row>
        <row r="371">
          <cell r="A371" t="str">
            <v>MS-500</v>
          </cell>
          <cell r="C371">
            <v>0.33</v>
          </cell>
        </row>
        <row r="372">
          <cell r="A372" t="str">
            <v>MS-501</v>
          </cell>
          <cell r="C372">
            <v>0.33</v>
          </cell>
        </row>
        <row r="373">
          <cell r="A373" t="str">
            <v>MS-503</v>
          </cell>
          <cell r="C373">
            <v>0.33</v>
          </cell>
        </row>
        <row r="374">
          <cell r="A374" t="str">
            <v>MT-500</v>
          </cell>
          <cell r="C374">
            <v>0.33</v>
          </cell>
        </row>
        <row r="375">
          <cell r="A375" t="str">
            <v>NC-500</v>
          </cell>
          <cell r="C375">
            <v>0.33</v>
          </cell>
        </row>
        <row r="376">
          <cell r="A376" t="str">
            <v>NC-501</v>
          </cell>
          <cell r="C376">
            <v>0.33</v>
          </cell>
        </row>
        <row r="377">
          <cell r="A377" t="str">
            <v>NC-502</v>
          </cell>
          <cell r="C377">
            <v>0.33</v>
          </cell>
        </row>
        <row r="378">
          <cell r="A378" t="str">
            <v>NC-503</v>
          </cell>
          <cell r="C378">
            <v>0.33</v>
          </cell>
        </row>
        <row r="379">
          <cell r="A379" t="str">
            <v>NC-504</v>
          </cell>
          <cell r="C379">
            <v>0.33</v>
          </cell>
        </row>
        <row r="380">
          <cell r="A380" t="str">
            <v>NC-505</v>
          </cell>
          <cell r="C380">
            <v>0.33</v>
          </cell>
        </row>
        <row r="381">
          <cell r="A381" t="str">
            <v>NC-506</v>
          </cell>
          <cell r="C381">
            <v>0.33</v>
          </cell>
        </row>
        <row r="382">
          <cell r="A382" t="str">
            <v>NC-507</v>
          </cell>
          <cell r="C382">
            <v>0.33</v>
          </cell>
        </row>
        <row r="383">
          <cell r="A383" t="str">
            <v>NC-509</v>
          </cell>
          <cell r="C383">
            <v>0.33</v>
          </cell>
        </row>
        <row r="384">
          <cell r="A384" t="str">
            <v>NC-511</v>
          </cell>
          <cell r="C384">
            <v>0.33</v>
          </cell>
        </row>
        <row r="385">
          <cell r="A385" t="str">
            <v>NC-513</v>
          </cell>
          <cell r="C385">
            <v>0.33</v>
          </cell>
        </row>
        <row r="386">
          <cell r="A386" t="str">
            <v>NC-516</v>
          </cell>
          <cell r="C386">
            <v>0.33</v>
          </cell>
        </row>
        <row r="387">
          <cell r="A387" t="str">
            <v>ND-500</v>
          </cell>
          <cell r="C387">
            <v>0.33</v>
          </cell>
        </row>
        <row r="388">
          <cell r="A388" t="str">
            <v>NE-500</v>
          </cell>
          <cell r="C388">
            <v>0.33</v>
          </cell>
        </row>
        <row r="389">
          <cell r="A389" t="str">
            <v>NE-501</v>
          </cell>
          <cell r="C389">
            <v>0.33</v>
          </cell>
        </row>
        <row r="390">
          <cell r="A390" t="str">
            <v>NE-502</v>
          </cell>
          <cell r="C390">
            <v>0.33</v>
          </cell>
        </row>
        <row r="391">
          <cell r="A391" t="str">
            <v>NH-500</v>
          </cell>
          <cell r="C391">
            <v>0.33</v>
          </cell>
        </row>
        <row r="392">
          <cell r="A392" t="str">
            <v>NH-501</v>
          </cell>
          <cell r="C392">
            <v>0.33</v>
          </cell>
        </row>
        <row r="393">
          <cell r="A393" t="str">
            <v>NH-502</v>
          </cell>
          <cell r="C393">
            <v>0.33</v>
          </cell>
        </row>
        <row r="394">
          <cell r="A394" t="str">
            <v>NJ-500</v>
          </cell>
          <cell r="C394">
            <v>0.33</v>
          </cell>
        </row>
        <row r="395">
          <cell r="A395" t="str">
            <v>NJ-501</v>
          </cell>
          <cell r="C395">
            <v>0.33</v>
          </cell>
        </row>
        <row r="396">
          <cell r="A396" t="str">
            <v>NJ-502</v>
          </cell>
          <cell r="C396">
            <v>0.33</v>
          </cell>
        </row>
        <row r="397">
          <cell r="A397" t="str">
            <v>NJ-503</v>
          </cell>
          <cell r="C397">
            <v>0.33</v>
          </cell>
        </row>
        <row r="398">
          <cell r="A398" t="str">
            <v>NJ-504</v>
          </cell>
          <cell r="C398">
            <v>0.33</v>
          </cell>
        </row>
        <row r="399">
          <cell r="A399" t="str">
            <v>NJ-506</v>
          </cell>
          <cell r="C399">
            <v>0.33</v>
          </cell>
        </row>
        <row r="400">
          <cell r="A400" t="str">
            <v>NJ-507</v>
          </cell>
          <cell r="C400">
            <v>0.33</v>
          </cell>
        </row>
        <row r="401">
          <cell r="A401" t="str">
            <v>NJ-508</v>
          </cell>
          <cell r="C401">
            <v>0.33</v>
          </cell>
        </row>
        <row r="402">
          <cell r="A402" t="str">
            <v>NJ-509</v>
          </cell>
          <cell r="C402">
            <v>0.33</v>
          </cell>
        </row>
        <row r="403">
          <cell r="A403" t="str">
            <v>NJ-510</v>
          </cell>
          <cell r="C403">
            <v>0.33</v>
          </cell>
        </row>
        <row r="404">
          <cell r="A404" t="str">
            <v>NJ-511</v>
          </cell>
          <cell r="C404">
            <v>0.33</v>
          </cell>
        </row>
        <row r="405">
          <cell r="A405" t="str">
            <v>NJ-512</v>
          </cell>
          <cell r="C405">
            <v>0.33</v>
          </cell>
        </row>
        <row r="406">
          <cell r="A406" t="str">
            <v>NJ-513</v>
          </cell>
          <cell r="C406">
            <v>0.33</v>
          </cell>
        </row>
        <row r="407">
          <cell r="A407" t="str">
            <v>NJ-514</v>
          </cell>
          <cell r="C407">
            <v>0.33</v>
          </cell>
        </row>
        <row r="408">
          <cell r="A408" t="str">
            <v>NJ-515</v>
          </cell>
          <cell r="C408">
            <v>0.33</v>
          </cell>
        </row>
        <row r="409">
          <cell r="A409" t="str">
            <v>NJ-516</v>
          </cell>
          <cell r="C409">
            <v>0.33</v>
          </cell>
        </row>
        <row r="410">
          <cell r="A410" t="str">
            <v>NJ-518</v>
          </cell>
          <cell r="C410">
            <v>0.33</v>
          </cell>
        </row>
        <row r="411">
          <cell r="A411" t="str">
            <v>NM-500</v>
          </cell>
          <cell r="C411">
            <v>0.33</v>
          </cell>
        </row>
        <row r="412">
          <cell r="A412" t="str">
            <v>NM-501</v>
          </cell>
          <cell r="C412">
            <v>0.33</v>
          </cell>
        </row>
        <row r="413">
          <cell r="A413" t="str">
            <v>NV-500</v>
          </cell>
          <cell r="C413">
            <v>0.33</v>
          </cell>
        </row>
        <row r="414">
          <cell r="A414" t="str">
            <v>NV-501</v>
          </cell>
          <cell r="C414">
            <v>0.33</v>
          </cell>
        </row>
        <row r="415">
          <cell r="A415" t="str">
            <v>NV-502</v>
          </cell>
          <cell r="C415">
            <v>0.33</v>
          </cell>
        </row>
        <row r="416">
          <cell r="A416" t="str">
            <v>NY-500</v>
          </cell>
          <cell r="C416">
            <v>0.33</v>
          </cell>
        </row>
        <row r="417">
          <cell r="A417" t="str">
            <v>NY-501</v>
          </cell>
          <cell r="C417">
            <v>0.33</v>
          </cell>
        </row>
        <row r="418">
          <cell r="A418" t="str">
            <v>NY-502</v>
          </cell>
          <cell r="C418">
            <v>0.33</v>
          </cell>
        </row>
        <row r="419">
          <cell r="A419" t="str">
            <v>NY-503</v>
          </cell>
          <cell r="C419">
            <v>0.33</v>
          </cell>
        </row>
        <row r="420">
          <cell r="A420" t="str">
            <v>NY-504</v>
          </cell>
          <cell r="C420">
            <v>0.33</v>
          </cell>
        </row>
        <row r="421">
          <cell r="A421" t="str">
            <v>NY-505</v>
          </cell>
          <cell r="C421">
            <v>0.33</v>
          </cell>
        </row>
        <row r="422">
          <cell r="A422" t="str">
            <v>NY-507</v>
          </cell>
          <cell r="C422">
            <v>0.33</v>
          </cell>
        </row>
        <row r="423">
          <cell r="A423" t="str">
            <v>NY-508</v>
          </cell>
          <cell r="C423">
            <v>0.33</v>
          </cell>
        </row>
        <row r="424">
          <cell r="A424" t="str">
            <v>NY-509</v>
          </cell>
          <cell r="C424">
            <v>0.33</v>
          </cell>
        </row>
        <row r="425">
          <cell r="A425" t="str">
            <v>NY-510</v>
          </cell>
          <cell r="C425">
            <v>0.33</v>
          </cell>
        </row>
        <row r="426">
          <cell r="A426" t="str">
            <v>NY-511</v>
          </cell>
          <cell r="C426">
            <v>0.33</v>
          </cell>
        </row>
        <row r="427">
          <cell r="A427" t="str">
            <v>NY-512</v>
          </cell>
          <cell r="C427">
            <v>0.33</v>
          </cell>
        </row>
        <row r="428">
          <cell r="A428" t="str">
            <v>NY-513</v>
          </cell>
          <cell r="C428">
            <v>0.33</v>
          </cell>
        </row>
        <row r="429">
          <cell r="A429" t="str">
            <v>NY-514</v>
          </cell>
          <cell r="C429">
            <v>0.33</v>
          </cell>
        </row>
        <row r="430">
          <cell r="A430" t="str">
            <v>NY-516</v>
          </cell>
          <cell r="C430">
            <v>0.33</v>
          </cell>
        </row>
        <row r="431">
          <cell r="A431" t="str">
            <v>NY-517</v>
          </cell>
          <cell r="C431">
            <v>0.33</v>
          </cell>
        </row>
        <row r="432">
          <cell r="A432" t="str">
            <v>NY-518</v>
          </cell>
          <cell r="C432">
            <v>0.33</v>
          </cell>
        </row>
        <row r="433">
          <cell r="A433" t="str">
            <v>NY-519</v>
          </cell>
          <cell r="C433">
            <v>0.33</v>
          </cell>
        </row>
        <row r="434">
          <cell r="A434" t="str">
            <v>NY-520</v>
          </cell>
          <cell r="C434">
            <v>0.33</v>
          </cell>
        </row>
        <row r="435">
          <cell r="A435" t="str">
            <v>NY-522</v>
          </cell>
          <cell r="C435">
            <v>0.33</v>
          </cell>
        </row>
        <row r="436">
          <cell r="A436" t="str">
            <v>NY-523</v>
          </cell>
          <cell r="C436">
            <v>0.33</v>
          </cell>
        </row>
        <row r="437">
          <cell r="A437" t="str">
            <v>NY-600</v>
          </cell>
          <cell r="C437">
            <v>0.33</v>
          </cell>
        </row>
        <row r="438">
          <cell r="A438" t="str">
            <v>NY-601</v>
          </cell>
          <cell r="C438">
            <v>0.33</v>
          </cell>
        </row>
        <row r="439">
          <cell r="A439" t="str">
            <v>NY-602</v>
          </cell>
          <cell r="C439">
            <v>0.33</v>
          </cell>
        </row>
        <row r="440">
          <cell r="A440" t="str">
            <v>NY-603</v>
          </cell>
          <cell r="C440">
            <v>0.33</v>
          </cell>
        </row>
        <row r="441">
          <cell r="A441" t="str">
            <v>NY-604</v>
          </cell>
          <cell r="C441">
            <v>0.33</v>
          </cell>
        </row>
        <row r="442">
          <cell r="A442" t="str">
            <v>NY-606</v>
          </cell>
          <cell r="C442">
            <v>0.33</v>
          </cell>
        </row>
        <row r="443">
          <cell r="A443" t="str">
            <v>NY-607</v>
          </cell>
          <cell r="C443">
            <v>0.33</v>
          </cell>
        </row>
        <row r="444">
          <cell r="A444" t="str">
            <v>NY-608</v>
          </cell>
          <cell r="C444">
            <v>0.33</v>
          </cell>
        </row>
        <row r="445">
          <cell r="A445" t="str">
            <v>OH-500</v>
          </cell>
          <cell r="C445">
            <v>0.33</v>
          </cell>
        </row>
        <row r="446">
          <cell r="A446" t="str">
            <v>OH-501</v>
          </cell>
          <cell r="C446">
            <v>0.33</v>
          </cell>
        </row>
        <row r="447">
          <cell r="A447" t="str">
            <v>OH-502</v>
          </cell>
          <cell r="C447">
            <v>0.33</v>
          </cell>
        </row>
        <row r="448">
          <cell r="A448" t="str">
            <v>OH-503</v>
          </cell>
          <cell r="C448">
            <v>0.33</v>
          </cell>
        </row>
        <row r="449">
          <cell r="A449" t="str">
            <v>OH-504</v>
          </cell>
          <cell r="C449">
            <v>0.33</v>
          </cell>
        </row>
        <row r="450">
          <cell r="A450" t="str">
            <v>OH-505</v>
          </cell>
          <cell r="C450">
            <v>0.33</v>
          </cell>
        </row>
        <row r="451">
          <cell r="A451" t="str">
            <v>OH-506</v>
          </cell>
          <cell r="C451">
            <v>0.33</v>
          </cell>
        </row>
        <row r="452">
          <cell r="A452" t="str">
            <v>OH-507</v>
          </cell>
          <cell r="C452">
            <v>0.33</v>
          </cell>
        </row>
        <row r="453">
          <cell r="A453" t="str">
            <v>OH-508</v>
          </cell>
          <cell r="C453">
            <v>0.33</v>
          </cell>
        </row>
        <row r="454">
          <cell r="A454" t="str">
            <v>OK-500</v>
          </cell>
          <cell r="C454">
            <v>0.33</v>
          </cell>
        </row>
        <row r="455">
          <cell r="A455" t="str">
            <v>OK-501</v>
          </cell>
          <cell r="C455">
            <v>0.33</v>
          </cell>
        </row>
        <row r="456">
          <cell r="A456" t="str">
            <v>OK-502</v>
          </cell>
          <cell r="C456">
            <v>0.33</v>
          </cell>
        </row>
        <row r="457">
          <cell r="A457" t="str">
            <v>OK-503</v>
          </cell>
          <cell r="C457">
            <v>0.33</v>
          </cell>
        </row>
        <row r="458">
          <cell r="A458" t="str">
            <v>OK-504</v>
          </cell>
          <cell r="C458">
            <v>0.33</v>
          </cell>
        </row>
        <row r="459">
          <cell r="A459" t="str">
            <v>OK-505</v>
          </cell>
          <cell r="C459">
            <v>0.33</v>
          </cell>
        </row>
        <row r="460">
          <cell r="A460" t="str">
            <v>OK-506</v>
          </cell>
          <cell r="C460">
            <v>0.33</v>
          </cell>
        </row>
        <row r="461">
          <cell r="A461" t="str">
            <v>OK-507</v>
          </cell>
          <cell r="C461">
            <v>0.33</v>
          </cell>
        </row>
        <row r="462">
          <cell r="A462" t="str">
            <v>OR-500</v>
          </cell>
          <cell r="C462">
            <v>0.33</v>
          </cell>
        </row>
        <row r="463">
          <cell r="A463" t="str">
            <v>OR-501</v>
          </cell>
          <cell r="C463">
            <v>0.4</v>
          </cell>
        </row>
        <row r="464">
          <cell r="A464" t="str">
            <v>OR-502</v>
          </cell>
          <cell r="C464">
            <v>0.33</v>
          </cell>
        </row>
        <row r="465">
          <cell r="A465" t="str">
            <v>OR-503</v>
          </cell>
          <cell r="C465">
            <v>0.4</v>
          </cell>
        </row>
        <row r="466">
          <cell r="A466" t="str">
            <v>OR-505</v>
          </cell>
          <cell r="C466">
            <v>0.36</v>
          </cell>
        </row>
        <row r="467">
          <cell r="A467" t="str">
            <v>OR-506</v>
          </cell>
          <cell r="C467">
            <v>0.4</v>
          </cell>
        </row>
        <row r="468">
          <cell r="A468" t="str">
            <v>OR-507</v>
          </cell>
          <cell r="C468">
            <v>0.4</v>
          </cell>
        </row>
        <row r="469">
          <cell r="A469" t="str">
            <v>PA-500</v>
          </cell>
          <cell r="C469">
            <v>0.33</v>
          </cell>
        </row>
        <row r="470">
          <cell r="A470" t="str">
            <v>PA-501</v>
          </cell>
          <cell r="C470">
            <v>0.33</v>
          </cell>
        </row>
        <row r="471">
          <cell r="A471" t="str">
            <v>PA-502</v>
          </cell>
          <cell r="C471">
            <v>0.33</v>
          </cell>
        </row>
        <row r="472">
          <cell r="A472" t="str">
            <v>PA-503</v>
          </cell>
          <cell r="C472">
            <v>0.33</v>
          </cell>
        </row>
        <row r="473">
          <cell r="A473" t="str">
            <v>PA-504</v>
          </cell>
          <cell r="C473">
            <v>0.33</v>
          </cell>
        </row>
        <row r="474">
          <cell r="A474" t="str">
            <v>PA-505</v>
          </cell>
          <cell r="C474">
            <v>0.33</v>
          </cell>
        </row>
        <row r="475">
          <cell r="A475" t="str">
            <v>PA-506</v>
          </cell>
          <cell r="C475">
            <v>0.33</v>
          </cell>
        </row>
        <row r="476">
          <cell r="A476" t="str">
            <v>PA-507</v>
          </cell>
          <cell r="C476">
            <v>0.33</v>
          </cell>
        </row>
        <row r="477">
          <cell r="A477" t="str">
            <v>PA-508</v>
          </cell>
          <cell r="C477">
            <v>0.33</v>
          </cell>
        </row>
        <row r="478">
          <cell r="A478" t="str">
            <v>PA-509</v>
          </cell>
          <cell r="C478">
            <v>0.33</v>
          </cell>
        </row>
        <row r="479">
          <cell r="A479" t="str">
            <v>PA-510</v>
          </cell>
          <cell r="C479">
            <v>0.33</v>
          </cell>
        </row>
        <row r="480">
          <cell r="A480" t="str">
            <v>PA-511</v>
          </cell>
          <cell r="C480">
            <v>0.33</v>
          </cell>
        </row>
        <row r="481">
          <cell r="A481" t="str">
            <v>PA-512</v>
          </cell>
          <cell r="C481">
            <v>0.33</v>
          </cell>
        </row>
        <row r="482">
          <cell r="A482" t="str">
            <v>PA-600</v>
          </cell>
          <cell r="C482">
            <v>0.33</v>
          </cell>
        </row>
        <row r="483">
          <cell r="A483" t="str">
            <v>PA-601</v>
          </cell>
          <cell r="C483">
            <v>0.33</v>
          </cell>
        </row>
        <row r="484">
          <cell r="A484" t="str">
            <v>PA-602</v>
          </cell>
          <cell r="C484">
            <v>0.33</v>
          </cell>
        </row>
        <row r="485">
          <cell r="A485" t="str">
            <v>PA-603</v>
          </cell>
          <cell r="C485">
            <v>0.33</v>
          </cell>
        </row>
        <row r="486">
          <cell r="A486" t="str">
            <v>PA-605</v>
          </cell>
          <cell r="C486">
            <v>0.33</v>
          </cell>
        </row>
        <row r="487">
          <cell r="A487" t="str">
            <v>PR-502</v>
          </cell>
          <cell r="C487">
            <v>0.33</v>
          </cell>
        </row>
        <row r="488">
          <cell r="A488" t="str">
            <v>PR-503</v>
          </cell>
          <cell r="C488">
            <v>0.33</v>
          </cell>
        </row>
        <row r="489">
          <cell r="A489" t="str">
            <v>RI-500</v>
          </cell>
          <cell r="C489">
            <v>0.33</v>
          </cell>
        </row>
        <row r="490">
          <cell r="A490" t="str">
            <v>SC-500</v>
          </cell>
          <cell r="C490">
            <v>0.33</v>
          </cell>
        </row>
        <row r="491">
          <cell r="A491" t="str">
            <v>SC-501</v>
          </cell>
          <cell r="C491">
            <v>0.33</v>
          </cell>
        </row>
        <row r="492">
          <cell r="A492" t="str">
            <v>SC-502</v>
          </cell>
          <cell r="C492">
            <v>0.33</v>
          </cell>
        </row>
        <row r="493">
          <cell r="A493" t="str">
            <v>SC-503</v>
          </cell>
          <cell r="C493">
            <v>0.33</v>
          </cell>
        </row>
        <row r="494">
          <cell r="A494" t="str">
            <v>SD-500</v>
          </cell>
          <cell r="C494">
            <v>0.33</v>
          </cell>
        </row>
        <row r="495">
          <cell r="A495" t="str">
            <v>TN-500</v>
          </cell>
          <cell r="C495">
            <v>0.33</v>
          </cell>
        </row>
        <row r="496">
          <cell r="A496" t="str">
            <v>TN-501</v>
          </cell>
          <cell r="C496">
            <v>0.33</v>
          </cell>
        </row>
        <row r="497">
          <cell r="A497" t="str">
            <v>TN-502</v>
          </cell>
          <cell r="C497">
            <v>0.33</v>
          </cell>
        </row>
        <row r="498">
          <cell r="A498" t="str">
            <v>TN-503</v>
          </cell>
          <cell r="C498">
            <v>0.33</v>
          </cell>
        </row>
        <row r="499">
          <cell r="A499" t="str">
            <v>TN-504</v>
          </cell>
          <cell r="C499">
            <v>0.33</v>
          </cell>
        </row>
        <row r="500">
          <cell r="A500" t="str">
            <v>TN-506</v>
          </cell>
          <cell r="C500">
            <v>0.33</v>
          </cell>
        </row>
        <row r="501">
          <cell r="A501" t="str">
            <v>TN-507</v>
          </cell>
          <cell r="C501">
            <v>0.33</v>
          </cell>
        </row>
        <row r="502">
          <cell r="A502" t="str">
            <v>TN-509</v>
          </cell>
          <cell r="C502">
            <v>0.33</v>
          </cell>
        </row>
        <row r="503">
          <cell r="A503" t="str">
            <v>TN-510</v>
          </cell>
          <cell r="C503">
            <v>0.33</v>
          </cell>
        </row>
        <row r="504">
          <cell r="A504" t="str">
            <v>TN-512</v>
          </cell>
          <cell r="C504">
            <v>0.33</v>
          </cell>
        </row>
        <row r="505">
          <cell r="A505" t="str">
            <v>TX-500</v>
          </cell>
          <cell r="C505">
            <v>0.33</v>
          </cell>
        </row>
        <row r="506">
          <cell r="A506" t="str">
            <v>TX-503</v>
          </cell>
          <cell r="C506">
            <v>0.33</v>
          </cell>
        </row>
        <row r="507">
          <cell r="A507" t="str">
            <v>TX-600</v>
          </cell>
          <cell r="C507">
            <v>0.21</v>
          </cell>
        </row>
        <row r="508">
          <cell r="A508" t="str">
            <v>TX-601</v>
          </cell>
          <cell r="C508">
            <v>0.21</v>
          </cell>
        </row>
        <row r="509">
          <cell r="A509" t="str">
            <v>TX-603</v>
          </cell>
          <cell r="C509">
            <v>0.33</v>
          </cell>
        </row>
        <row r="510">
          <cell r="A510" t="str">
            <v>TX-604</v>
          </cell>
          <cell r="C510">
            <v>0.33</v>
          </cell>
        </row>
        <row r="511">
          <cell r="A511" t="str">
            <v>TX-607</v>
          </cell>
          <cell r="C511">
            <v>0.3</v>
          </cell>
        </row>
        <row r="512">
          <cell r="A512" t="str">
            <v>TX-611</v>
          </cell>
          <cell r="C512">
            <v>0.33</v>
          </cell>
        </row>
        <row r="513">
          <cell r="A513" t="str">
            <v>TX-624</v>
          </cell>
          <cell r="C513">
            <v>0.25</v>
          </cell>
        </row>
        <row r="514">
          <cell r="A514" t="str">
            <v>TX-700</v>
          </cell>
          <cell r="C514">
            <v>0.33</v>
          </cell>
        </row>
        <row r="515">
          <cell r="A515" t="str">
            <v>TX-701</v>
          </cell>
          <cell r="C515">
            <v>0.33</v>
          </cell>
        </row>
        <row r="516">
          <cell r="A516" t="str">
            <v>TX-703</v>
          </cell>
          <cell r="C516">
            <v>0.33</v>
          </cell>
        </row>
        <row r="517">
          <cell r="A517" t="str">
            <v>UT-500</v>
          </cell>
          <cell r="C517">
            <v>0.33</v>
          </cell>
        </row>
        <row r="518">
          <cell r="A518" t="str">
            <v>UT-503</v>
          </cell>
          <cell r="C518">
            <v>0.33</v>
          </cell>
        </row>
        <row r="519">
          <cell r="A519" t="str">
            <v>UT-504</v>
          </cell>
          <cell r="C519">
            <v>0.33</v>
          </cell>
        </row>
        <row r="520">
          <cell r="A520" t="str">
            <v>VA-500</v>
          </cell>
          <cell r="C520">
            <v>0.33</v>
          </cell>
        </row>
        <row r="521">
          <cell r="A521" t="str">
            <v>VA-501</v>
          </cell>
          <cell r="C521">
            <v>0.33</v>
          </cell>
        </row>
        <row r="522">
          <cell r="A522" t="str">
            <v>VA-502</v>
          </cell>
          <cell r="C522">
            <v>0.15</v>
          </cell>
        </row>
        <row r="523">
          <cell r="A523" t="str">
            <v>VA-503</v>
          </cell>
          <cell r="C523">
            <v>0.33</v>
          </cell>
        </row>
        <row r="524">
          <cell r="A524" t="str">
            <v>VA-504</v>
          </cell>
          <cell r="C524">
            <v>0.33</v>
          </cell>
        </row>
        <row r="525">
          <cell r="A525" t="str">
            <v>VA-505</v>
          </cell>
          <cell r="C525">
            <v>0.33</v>
          </cell>
        </row>
        <row r="526">
          <cell r="A526" t="str">
            <v>VA-507</v>
          </cell>
          <cell r="C526">
            <v>0.33</v>
          </cell>
        </row>
        <row r="527">
          <cell r="A527" t="str">
            <v>VA-508</v>
          </cell>
          <cell r="C527">
            <v>0.15</v>
          </cell>
        </row>
        <row r="528">
          <cell r="A528" t="str">
            <v>VA-513</v>
          </cell>
          <cell r="C528">
            <v>0.33</v>
          </cell>
        </row>
        <row r="529">
          <cell r="A529" t="str">
            <v>VA-514</v>
          </cell>
          <cell r="C529">
            <v>0.33</v>
          </cell>
        </row>
        <row r="530">
          <cell r="A530" t="str">
            <v>VA-521</v>
          </cell>
          <cell r="C530">
            <v>0.28000000000000003</v>
          </cell>
        </row>
        <row r="531">
          <cell r="A531" t="str">
            <v>VA-600</v>
          </cell>
          <cell r="C531">
            <v>0.33</v>
          </cell>
        </row>
        <row r="532">
          <cell r="A532" t="str">
            <v>VA-601</v>
          </cell>
          <cell r="C532">
            <v>0.33</v>
          </cell>
        </row>
        <row r="533">
          <cell r="A533" t="str">
            <v>VA-602</v>
          </cell>
          <cell r="C533">
            <v>0.33</v>
          </cell>
        </row>
        <row r="534">
          <cell r="A534" t="str">
            <v>VA-603</v>
          </cell>
          <cell r="C534">
            <v>0.33</v>
          </cell>
        </row>
        <row r="535">
          <cell r="A535" t="str">
            <v>VA-604</v>
          </cell>
          <cell r="C535">
            <v>0.33</v>
          </cell>
        </row>
        <row r="536">
          <cell r="A536" t="str">
            <v>VI-500</v>
          </cell>
          <cell r="C536">
            <v>0.33</v>
          </cell>
        </row>
        <row r="537">
          <cell r="A537" t="str">
            <v>VT-500</v>
          </cell>
          <cell r="C537">
            <v>0.33</v>
          </cell>
        </row>
        <row r="538">
          <cell r="A538" t="str">
            <v>VT-501</v>
          </cell>
          <cell r="C538">
            <v>0.33</v>
          </cell>
        </row>
        <row r="539">
          <cell r="A539" t="str">
            <v>WA-500</v>
          </cell>
          <cell r="C539">
            <v>0.33</v>
          </cell>
        </row>
        <row r="540">
          <cell r="A540" t="str">
            <v>WA-501</v>
          </cell>
          <cell r="C540">
            <v>0.34</v>
          </cell>
        </row>
        <row r="541">
          <cell r="A541" t="str">
            <v>WA-502</v>
          </cell>
          <cell r="C541">
            <v>0.33</v>
          </cell>
        </row>
        <row r="542">
          <cell r="A542" t="str">
            <v>WA-503</v>
          </cell>
          <cell r="C542">
            <v>0.33</v>
          </cell>
        </row>
        <row r="543">
          <cell r="A543" t="str">
            <v>WA-504</v>
          </cell>
          <cell r="C543">
            <v>0.33</v>
          </cell>
        </row>
        <row r="544">
          <cell r="A544" t="str">
            <v>WA-507</v>
          </cell>
          <cell r="C544">
            <v>0.33</v>
          </cell>
        </row>
        <row r="545">
          <cell r="A545" t="str">
            <v>WA-508</v>
          </cell>
          <cell r="C545">
            <v>0.4</v>
          </cell>
        </row>
        <row r="546">
          <cell r="A546" t="str">
            <v>WI-500</v>
          </cell>
          <cell r="C546">
            <v>0.33</v>
          </cell>
        </row>
        <row r="547">
          <cell r="A547" t="str">
            <v>WI-501</v>
          </cell>
          <cell r="C547">
            <v>0.33</v>
          </cell>
        </row>
        <row r="548">
          <cell r="A548" t="str">
            <v>WI-502</v>
          </cell>
          <cell r="C548">
            <v>0.33</v>
          </cell>
        </row>
        <row r="549">
          <cell r="A549" t="str">
            <v>WI-503</v>
          </cell>
          <cell r="C549">
            <v>0.33</v>
          </cell>
        </row>
        <row r="550">
          <cell r="A550" t="str">
            <v>WV-500</v>
          </cell>
          <cell r="C550">
            <v>0.33</v>
          </cell>
        </row>
        <row r="551">
          <cell r="A551" t="str">
            <v>WV-501</v>
          </cell>
          <cell r="C551">
            <v>0.33</v>
          </cell>
        </row>
        <row r="552">
          <cell r="A552" t="str">
            <v>WV-503</v>
          </cell>
          <cell r="C552">
            <v>0.33</v>
          </cell>
        </row>
        <row r="553">
          <cell r="A553" t="str">
            <v>WV-508</v>
          </cell>
          <cell r="C553">
            <v>0.33</v>
          </cell>
        </row>
        <row r="554">
          <cell r="A554" t="str">
            <v>WY-500</v>
          </cell>
          <cell r="C554">
            <v>0.33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182"/>
  <sheetViews>
    <sheetView showGridLines="0" showRowColHeaders="0" tabSelected="1" zoomScale="85" zoomScaleNormal="85" workbookViewId="0">
      <selection activeCell="A3" sqref="A3:N3"/>
    </sheetView>
  </sheetViews>
  <sheetFormatPr defaultColWidth="9.109375" defaultRowHeight="14.4" x14ac:dyDescent="0.3"/>
  <cols>
    <col min="1" max="1" width="4.6640625" style="78" customWidth="1"/>
    <col min="2" max="2" width="9.109375" style="78"/>
    <col min="3" max="3" width="16" style="78" customWidth="1"/>
    <col min="4" max="4" width="32.6640625" style="78" customWidth="1"/>
    <col min="5" max="14" width="10.6640625" style="78" customWidth="1"/>
    <col min="15" max="15" width="8.33203125" style="78" customWidth="1"/>
    <col min="16" max="32" width="9.109375" style="80"/>
    <col min="33" max="16384" width="9.109375" style="78"/>
  </cols>
  <sheetData>
    <row r="1" spans="1:16" ht="35.25" customHeight="1" x14ac:dyDescent="0.25">
      <c r="A1" s="77" t="s">
        <v>737</v>
      </c>
      <c r="P1" s="79"/>
    </row>
    <row r="2" spans="1:16" ht="22.5" customHeight="1" x14ac:dyDescent="0.25">
      <c r="A2" s="81" t="s">
        <v>3</v>
      </c>
      <c r="B2" s="82"/>
      <c r="C2" s="82"/>
      <c r="D2" s="82"/>
      <c r="E2" s="82"/>
      <c r="F2" s="82"/>
      <c r="G2" s="82"/>
      <c r="H2" s="82"/>
      <c r="I2" s="82"/>
      <c r="J2" s="82"/>
      <c r="K2" s="82"/>
      <c r="L2" s="82"/>
      <c r="M2" s="82"/>
      <c r="N2" s="82"/>
      <c r="O2" s="83" t="s">
        <v>2096</v>
      </c>
    </row>
    <row r="3" spans="1:16" ht="40.5" customHeight="1" x14ac:dyDescent="0.3">
      <c r="A3" s="176" t="s">
        <v>4</v>
      </c>
      <c r="B3" s="176"/>
      <c r="C3" s="176"/>
      <c r="D3" s="176"/>
      <c r="E3" s="176"/>
      <c r="F3" s="176"/>
      <c r="G3" s="176"/>
      <c r="H3" s="176"/>
      <c r="I3" s="176"/>
      <c r="J3" s="176"/>
      <c r="K3" s="176"/>
      <c r="L3" s="176"/>
      <c r="M3" s="176"/>
      <c r="N3" s="176"/>
      <c r="O3" s="84" t="s">
        <v>290</v>
      </c>
    </row>
    <row r="4" spans="1:16" ht="17.25" customHeight="1" x14ac:dyDescent="0.25">
      <c r="A4" s="85"/>
      <c r="B4" s="85"/>
      <c r="C4" s="85"/>
      <c r="D4" s="85"/>
      <c r="E4" s="85"/>
      <c r="F4" s="85"/>
      <c r="G4" s="85"/>
      <c r="H4" s="85"/>
      <c r="I4" s="85"/>
      <c r="J4" s="85"/>
      <c r="K4" s="85"/>
      <c r="L4" s="85"/>
      <c r="M4" s="85"/>
      <c r="N4" s="85"/>
      <c r="O4" s="86"/>
    </row>
    <row r="5" spans="1:16" ht="108" customHeight="1" x14ac:dyDescent="0.3">
      <c r="A5" s="150" t="s">
        <v>719</v>
      </c>
      <c r="B5" s="147" t="s">
        <v>2072</v>
      </c>
      <c r="C5" s="147"/>
      <c r="D5" s="147"/>
      <c r="E5" s="147"/>
      <c r="F5" s="147"/>
      <c r="G5" s="147"/>
      <c r="H5" s="147"/>
      <c r="I5" s="147"/>
      <c r="J5" s="147"/>
      <c r="K5" s="147"/>
      <c r="L5" s="147"/>
      <c r="M5" s="147"/>
      <c r="N5" s="147"/>
      <c r="O5" s="147"/>
    </row>
    <row r="6" spans="1:16" x14ac:dyDescent="0.3">
      <c r="A6" s="150"/>
      <c r="B6" s="87"/>
      <c r="C6" s="87"/>
      <c r="D6" s="87"/>
      <c r="E6" s="87"/>
      <c r="F6" s="87"/>
      <c r="G6" s="87"/>
      <c r="H6" s="87"/>
      <c r="I6" s="87"/>
      <c r="J6" s="87"/>
      <c r="K6" s="87"/>
      <c r="L6" s="87"/>
      <c r="M6" s="87"/>
      <c r="N6" s="87"/>
      <c r="O6" s="87"/>
    </row>
    <row r="7" spans="1:16" ht="29.25" customHeight="1" x14ac:dyDescent="0.3">
      <c r="A7" s="150"/>
      <c r="B7" s="147" t="s">
        <v>713</v>
      </c>
      <c r="C7" s="147"/>
      <c r="D7" s="147"/>
      <c r="E7" s="147"/>
      <c r="F7" s="147"/>
      <c r="G7" s="147"/>
      <c r="H7" s="147"/>
      <c r="I7" s="88"/>
      <c r="J7" s="88"/>
      <c r="K7" s="88"/>
      <c r="L7" s="2"/>
      <c r="M7" s="2"/>
      <c r="N7" s="2"/>
      <c r="O7" s="2"/>
    </row>
    <row r="9" spans="1:16" ht="15" customHeight="1" x14ac:dyDescent="0.3">
      <c r="A9" s="150" t="s">
        <v>726</v>
      </c>
      <c r="B9" s="156"/>
      <c r="C9" s="156"/>
      <c r="D9" s="156"/>
      <c r="E9" s="156"/>
      <c r="F9" s="156"/>
      <c r="G9" s="156"/>
      <c r="H9" s="156"/>
      <c r="I9" s="156"/>
      <c r="J9" s="156"/>
      <c r="K9" s="156"/>
      <c r="L9" s="156"/>
      <c r="M9" s="156"/>
      <c r="N9" s="156"/>
      <c r="O9" s="156"/>
    </row>
    <row r="10" spans="1:16" x14ac:dyDescent="0.3">
      <c r="A10" s="150"/>
      <c r="B10" s="89"/>
      <c r="C10" s="89"/>
      <c r="D10" s="89"/>
      <c r="E10" s="149"/>
      <c r="F10" s="149"/>
      <c r="G10" s="159" t="s">
        <v>723</v>
      </c>
      <c r="H10" s="159"/>
      <c r="I10" s="159"/>
      <c r="J10" s="158" t="s">
        <v>724</v>
      </c>
      <c r="K10" s="158"/>
      <c r="L10" s="158"/>
      <c r="M10" s="90"/>
      <c r="N10" s="90"/>
      <c r="O10" s="89"/>
    </row>
    <row r="11" spans="1:16" ht="59.25" customHeight="1" x14ac:dyDescent="0.3">
      <c r="A11" s="150"/>
      <c r="B11" s="89"/>
      <c r="C11" s="172" t="s">
        <v>2073</v>
      </c>
      <c r="D11" s="173"/>
      <c r="E11" s="173"/>
      <c r="F11" s="174"/>
      <c r="G11" s="160">
        <f>Analysis!B5</f>
        <v>130</v>
      </c>
      <c r="H11" s="161"/>
      <c r="I11" s="162"/>
      <c r="J11" s="163">
        <f>Analysis!B6</f>
        <v>89</v>
      </c>
      <c r="K11" s="164"/>
      <c r="L11" s="165"/>
      <c r="M11" s="89"/>
      <c r="N11" s="89"/>
      <c r="O11" s="89"/>
    </row>
    <row r="12" spans="1:16" x14ac:dyDescent="0.3">
      <c r="A12" s="150"/>
      <c r="B12" s="89"/>
      <c r="C12" s="89"/>
      <c r="D12" s="89"/>
      <c r="E12" s="89"/>
      <c r="F12" s="89"/>
      <c r="G12" s="89"/>
      <c r="H12" s="89"/>
      <c r="I12" s="89"/>
      <c r="J12" s="89"/>
      <c r="K12" s="89"/>
      <c r="L12" s="89"/>
      <c r="M12" s="89"/>
      <c r="N12" s="89"/>
      <c r="O12" s="89"/>
    </row>
    <row r="13" spans="1:16" x14ac:dyDescent="0.3">
      <c r="A13" s="150"/>
      <c r="B13" s="89"/>
      <c r="C13" s="89"/>
      <c r="D13" s="89"/>
      <c r="E13" s="89"/>
      <c r="F13" s="89"/>
      <c r="G13" s="89"/>
      <c r="H13" s="89"/>
      <c r="I13" s="89"/>
      <c r="J13" s="158" t="s">
        <v>725</v>
      </c>
      <c r="K13" s="158"/>
      <c r="L13" s="158"/>
      <c r="M13" s="91"/>
      <c r="N13" s="91"/>
      <c r="O13" s="89"/>
    </row>
    <row r="14" spans="1:16" ht="56.25" customHeight="1" x14ac:dyDescent="0.3">
      <c r="A14" s="150"/>
      <c r="B14" s="89"/>
      <c r="C14" s="218" t="s">
        <v>2077</v>
      </c>
      <c r="D14" s="173"/>
      <c r="E14" s="173"/>
      <c r="F14" s="173"/>
      <c r="G14" s="173"/>
      <c r="H14" s="173"/>
      <c r="I14" s="219"/>
      <c r="J14" s="166"/>
      <c r="K14" s="167"/>
      <c r="L14" s="168"/>
      <c r="M14" s="89"/>
      <c r="N14" s="89"/>
      <c r="O14" s="89"/>
    </row>
    <row r="15" spans="1:16" ht="21" x14ac:dyDescent="0.4">
      <c r="A15" s="150"/>
      <c r="B15" s="89"/>
      <c r="C15" s="92"/>
      <c r="D15" s="93"/>
      <c r="E15" s="93"/>
      <c r="F15" s="93"/>
      <c r="G15" s="93"/>
      <c r="H15" s="94"/>
      <c r="I15" s="94"/>
      <c r="J15" s="94"/>
      <c r="K15" s="94"/>
      <c r="L15" s="94"/>
      <c r="M15" s="94"/>
      <c r="N15" s="94"/>
      <c r="O15" s="89"/>
    </row>
    <row r="16" spans="1:16" x14ac:dyDescent="0.3">
      <c r="C16" s="95"/>
      <c r="D16" s="95"/>
      <c r="E16" s="95"/>
      <c r="F16" s="95"/>
      <c r="G16" s="95"/>
    </row>
    <row r="17" spans="1:32" ht="51.75" hidden="1" customHeight="1" x14ac:dyDescent="0.25">
      <c r="A17" s="150" t="s">
        <v>720</v>
      </c>
      <c r="B17" s="147" t="s">
        <v>708</v>
      </c>
      <c r="C17" s="147"/>
      <c r="D17" s="147"/>
      <c r="E17" s="147"/>
      <c r="F17" s="147"/>
      <c r="G17" s="147"/>
      <c r="H17" s="147"/>
      <c r="I17" s="147"/>
      <c r="J17" s="147"/>
      <c r="K17" s="147"/>
      <c r="L17" s="147"/>
      <c r="M17" s="147"/>
      <c r="N17" s="147"/>
      <c r="O17" s="147"/>
    </row>
    <row r="18" spans="1:32" ht="15.75" hidden="1" x14ac:dyDescent="0.25">
      <c r="A18" s="150"/>
      <c r="B18" s="88"/>
      <c r="C18" s="88"/>
      <c r="D18" s="88"/>
      <c r="E18" s="88"/>
      <c r="F18" s="88"/>
      <c r="G18" s="88"/>
      <c r="H18" s="88"/>
      <c r="I18" s="88"/>
      <c r="J18" s="88"/>
      <c r="K18" s="88"/>
      <c r="L18" s="88"/>
      <c r="M18" s="88"/>
      <c r="N18" s="88"/>
      <c r="O18" s="88"/>
    </row>
    <row r="19" spans="1:32" ht="33.75" hidden="1" customHeight="1" x14ac:dyDescent="0.25">
      <c r="A19" s="150"/>
      <c r="B19" s="148" t="s">
        <v>709</v>
      </c>
      <c r="C19" s="148"/>
      <c r="D19" s="148"/>
      <c r="E19" s="148"/>
      <c r="F19" s="148"/>
      <c r="G19" s="148"/>
      <c r="H19" s="148"/>
      <c r="I19" s="148"/>
      <c r="J19" s="148"/>
      <c r="K19" s="148"/>
      <c r="L19" s="148"/>
      <c r="M19" s="148"/>
      <c r="N19" s="148"/>
      <c r="O19" s="148"/>
    </row>
    <row r="20" spans="1:32" ht="15" hidden="1" x14ac:dyDescent="0.25">
      <c r="A20" s="150"/>
      <c r="B20" s="2"/>
      <c r="C20" s="96"/>
      <c r="D20" s="96"/>
      <c r="E20" s="96"/>
      <c r="F20" s="96"/>
      <c r="G20" s="96"/>
      <c r="H20" s="97"/>
      <c r="I20" s="97"/>
      <c r="J20" s="97"/>
      <c r="K20" s="97"/>
      <c r="L20" s="98" t="s">
        <v>721</v>
      </c>
      <c r="M20" s="98"/>
      <c r="N20" s="98"/>
      <c r="O20" s="2"/>
    </row>
    <row r="21" spans="1:32" ht="55.5" hidden="1" customHeight="1" x14ac:dyDescent="0.25">
      <c r="A21" s="150"/>
      <c r="B21" s="2"/>
      <c r="C21" s="204" t="s">
        <v>722</v>
      </c>
      <c r="D21" s="205"/>
      <c r="E21" s="205"/>
      <c r="F21" s="205"/>
      <c r="G21" s="205"/>
      <c r="H21" s="206"/>
      <c r="I21" s="99"/>
      <c r="J21" s="99"/>
      <c r="K21" s="99"/>
      <c r="L21" s="100">
        <f>Analysis!B6</f>
        <v>89</v>
      </c>
      <c r="M21" s="101"/>
      <c r="N21" s="101"/>
      <c r="O21" s="2"/>
    </row>
    <row r="22" spans="1:32" ht="15" hidden="1" x14ac:dyDescent="0.25">
      <c r="A22" s="150"/>
      <c r="B22" s="2"/>
      <c r="C22" s="2"/>
      <c r="D22" s="2"/>
      <c r="E22" s="2"/>
      <c r="F22" s="2"/>
      <c r="G22" s="2"/>
      <c r="H22" s="2"/>
      <c r="I22" s="2"/>
      <c r="J22" s="2"/>
      <c r="K22" s="2"/>
      <c r="L22" s="2"/>
      <c r="M22" s="2"/>
      <c r="N22" s="2"/>
      <c r="O22" s="2"/>
    </row>
    <row r="23" spans="1:32" x14ac:dyDescent="0.3">
      <c r="A23" s="150" t="s">
        <v>1821</v>
      </c>
      <c r="B23" s="2"/>
      <c r="C23" s="2"/>
      <c r="D23" s="2"/>
      <c r="E23" s="2"/>
      <c r="F23" s="2"/>
      <c r="G23" s="2"/>
      <c r="H23" s="2"/>
      <c r="I23" s="2"/>
      <c r="J23" s="2"/>
      <c r="K23" s="2"/>
      <c r="L23" s="2"/>
      <c r="M23" s="2"/>
      <c r="N23" s="2"/>
      <c r="O23" s="2"/>
    </row>
    <row r="24" spans="1:32" x14ac:dyDescent="0.3">
      <c r="A24" s="150"/>
      <c r="B24" s="2"/>
      <c r="C24" s="2"/>
      <c r="D24" s="2"/>
      <c r="E24" s="175"/>
      <c r="F24" s="175"/>
      <c r="G24" s="227" t="s">
        <v>1842</v>
      </c>
      <c r="H24" s="227"/>
      <c r="I24" s="227"/>
      <c r="J24" s="227" t="s">
        <v>1822</v>
      </c>
      <c r="K24" s="227"/>
      <c r="L24" s="227"/>
      <c r="M24" s="102"/>
      <c r="N24" s="102"/>
      <c r="O24" s="2"/>
    </row>
    <row r="25" spans="1:32" ht="78" customHeight="1" x14ac:dyDescent="0.3">
      <c r="A25" s="150"/>
      <c r="B25" s="2"/>
      <c r="C25" s="157" t="s">
        <v>2082</v>
      </c>
      <c r="D25" s="157"/>
      <c r="E25" s="157"/>
      <c r="F25" s="157"/>
      <c r="G25" s="169">
        <f>Analysis!B12</f>
        <v>8.5</v>
      </c>
      <c r="H25" s="170"/>
      <c r="I25" s="171"/>
      <c r="J25" s="245">
        <f>Analysis!B11</f>
        <v>102</v>
      </c>
      <c r="K25" s="246"/>
      <c r="L25" s="247"/>
      <c r="M25" s="2"/>
      <c r="N25" s="2"/>
      <c r="O25" s="2"/>
    </row>
    <row r="26" spans="1:32" x14ac:dyDescent="0.3">
      <c r="A26" s="150"/>
      <c r="B26" s="2"/>
      <c r="C26" s="2"/>
      <c r="D26" s="2"/>
      <c r="E26" s="2"/>
      <c r="F26" s="2"/>
      <c r="G26" s="2"/>
      <c r="H26" s="2"/>
      <c r="I26" s="2"/>
      <c r="J26" s="2"/>
      <c r="K26" s="2"/>
      <c r="L26" s="2"/>
      <c r="M26" s="2"/>
      <c r="N26" s="2"/>
      <c r="O26" s="2"/>
    </row>
    <row r="27" spans="1:32" ht="20.25" customHeight="1" x14ac:dyDescent="0.3">
      <c r="A27" s="103"/>
      <c r="B27" s="2"/>
      <c r="C27" s="2"/>
      <c r="D27" s="2"/>
      <c r="E27" s="2"/>
      <c r="F27" s="2"/>
      <c r="G27" s="227" t="s">
        <v>1842</v>
      </c>
      <c r="H27" s="227"/>
      <c r="I27" s="227"/>
      <c r="J27" s="227" t="s">
        <v>1822</v>
      </c>
      <c r="K27" s="227"/>
      <c r="L27" s="227"/>
      <c r="M27" s="102"/>
      <c r="N27" s="102"/>
      <c r="O27" s="2"/>
    </row>
    <row r="28" spans="1:32" ht="60" customHeight="1" x14ac:dyDescent="0.3">
      <c r="A28" s="103"/>
      <c r="B28" s="2"/>
      <c r="C28" s="157" t="s">
        <v>2074</v>
      </c>
      <c r="D28" s="157"/>
      <c r="E28" s="157"/>
      <c r="F28" s="157"/>
      <c r="G28" s="221"/>
      <c r="H28" s="222"/>
      <c r="I28" s="223"/>
      <c r="J28" s="224" t="str">
        <f>Analysis!B15</f>
        <v/>
      </c>
      <c r="K28" s="225"/>
      <c r="L28" s="226"/>
      <c r="M28" s="2"/>
      <c r="N28" s="2"/>
      <c r="O28" s="2"/>
    </row>
    <row r="29" spans="1:32" x14ac:dyDescent="0.3">
      <c r="A29" s="103"/>
      <c r="B29" s="2"/>
      <c r="C29" s="2"/>
      <c r="D29" s="2"/>
      <c r="E29" s="2"/>
      <c r="F29" s="2"/>
      <c r="G29" s="2"/>
      <c r="H29" s="2"/>
      <c r="I29" s="2"/>
      <c r="J29" s="2"/>
      <c r="K29" s="2"/>
      <c r="L29" s="2"/>
      <c r="M29" s="2"/>
      <c r="N29" s="2"/>
      <c r="O29" s="2"/>
    </row>
    <row r="30" spans="1:32" ht="21" customHeight="1" x14ac:dyDescent="0.3">
      <c r="A30" s="104"/>
      <c r="B30" s="105"/>
      <c r="C30" s="105"/>
      <c r="D30" s="105"/>
      <c r="E30" s="105"/>
      <c r="F30" s="105"/>
      <c r="G30" s="105"/>
      <c r="H30" s="105"/>
      <c r="I30" s="105"/>
      <c r="J30" s="105"/>
      <c r="K30" s="105"/>
      <c r="L30" s="105"/>
      <c r="M30" s="105"/>
      <c r="N30" s="105"/>
      <c r="O30" s="105"/>
    </row>
    <row r="31" spans="1:32" s="107" customFormat="1" ht="49.5" customHeight="1" x14ac:dyDescent="0.3">
      <c r="A31" s="150" t="s">
        <v>728</v>
      </c>
      <c r="B31" s="230" t="s">
        <v>2083</v>
      </c>
      <c r="C31" s="230"/>
      <c r="D31" s="230"/>
      <c r="E31" s="230"/>
      <c r="F31" s="230"/>
      <c r="G31" s="230"/>
      <c r="H31" s="230"/>
      <c r="I31" s="230"/>
      <c r="J31" s="230"/>
      <c r="K31" s="230"/>
      <c r="L31" s="230"/>
      <c r="M31" s="230"/>
      <c r="N31" s="230"/>
      <c r="O31" s="230"/>
      <c r="P31" s="106"/>
      <c r="Q31" s="106"/>
      <c r="R31" s="106"/>
      <c r="S31" s="106"/>
      <c r="T31" s="106"/>
      <c r="U31" s="106"/>
      <c r="V31" s="106"/>
      <c r="W31" s="106"/>
      <c r="X31" s="106"/>
      <c r="Y31" s="106"/>
      <c r="Z31" s="106"/>
      <c r="AA31" s="106"/>
      <c r="AB31" s="106"/>
      <c r="AC31" s="106"/>
      <c r="AD31" s="106"/>
      <c r="AE31" s="106"/>
      <c r="AF31" s="106"/>
    </row>
    <row r="32" spans="1:32" ht="15" hidden="1" x14ac:dyDescent="0.25">
      <c r="A32" s="150"/>
      <c r="B32" s="2"/>
      <c r="C32" s="2"/>
      <c r="D32" s="2"/>
      <c r="E32" s="2"/>
      <c r="F32" s="2"/>
      <c r="G32" s="2"/>
      <c r="H32" s="2"/>
      <c r="I32" s="2"/>
      <c r="J32" s="2"/>
      <c r="K32" s="2"/>
      <c r="L32" s="2"/>
      <c r="M32" s="2"/>
      <c r="N32" s="2"/>
      <c r="O32" s="2"/>
    </row>
    <row r="33" spans="1:15" ht="15" hidden="1" x14ac:dyDescent="0.25">
      <c r="A33" s="150"/>
      <c r="B33" s="2"/>
      <c r="C33" s="2"/>
      <c r="D33" s="2"/>
      <c r="E33" s="2"/>
      <c r="F33" s="2"/>
      <c r="G33" s="2"/>
      <c r="H33" s="2"/>
      <c r="I33" s="2"/>
      <c r="J33" s="2"/>
      <c r="K33" s="2"/>
      <c r="L33" s="2"/>
      <c r="M33" s="2"/>
      <c r="N33" s="2"/>
      <c r="O33" s="2"/>
    </row>
    <row r="34" spans="1:15" ht="15" hidden="1" x14ac:dyDescent="0.25">
      <c r="A34" s="150"/>
      <c r="B34" s="2"/>
      <c r="C34" s="2"/>
      <c r="D34" s="2"/>
      <c r="E34" s="2"/>
      <c r="F34" s="2"/>
      <c r="G34" s="2"/>
      <c r="H34" s="2"/>
      <c r="I34" s="2"/>
      <c r="J34" s="2"/>
      <c r="K34" s="2"/>
      <c r="L34" s="2"/>
      <c r="M34" s="2"/>
      <c r="N34" s="2"/>
      <c r="O34" s="2"/>
    </row>
    <row r="35" spans="1:15" x14ac:dyDescent="0.3">
      <c r="A35" s="150"/>
      <c r="B35" s="2"/>
      <c r="C35" s="2"/>
      <c r="D35" s="2"/>
      <c r="E35" s="2"/>
      <c r="F35" s="2"/>
      <c r="G35" s="2"/>
      <c r="H35" s="2"/>
      <c r="I35" s="2"/>
      <c r="J35" s="2"/>
      <c r="K35" s="2"/>
      <c r="L35" s="2"/>
      <c r="M35" s="2"/>
      <c r="N35" s="2"/>
      <c r="O35" s="2"/>
    </row>
    <row r="36" spans="1:15" ht="45.75" customHeight="1" x14ac:dyDescent="0.35">
      <c r="A36" s="150"/>
      <c r="B36" s="2"/>
      <c r="C36" s="187" t="s">
        <v>732</v>
      </c>
      <c r="D36" s="188"/>
      <c r="E36" s="108" t="s">
        <v>733</v>
      </c>
      <c r="F36" s="108" t="s">
        <v>2076</v>
      </c>
      <c r="G36" s="2"/>
      <c r="H36" s="2"/>
      <c r="I36" s="2"/>
      <c r="J36" s="2"/>
      <c r="K36" s="2"/>
      <c r="L36" s="2"/>
      <c r="M36" s="2"/>
      <c r="N36" s="2"/>
      <c r="O36" s="2"/>
    </row>
    <row r="37" spans="1:15" x14ac:dyDescent="0.3">
      <c r="A37" s="150"/>
      <c r="B37" s="2"/>
      <c r="C37" s="185" t="s">
        <v>729</v>
      </c>
      <c r="D37" s="186"/>
      <c r="E37" s="109">
        <f>Analysis!B18</f>
        <v>6.7000000000000004E-2</v>
      </c>
      <c r="F37" s="128"/>
      <c r="G37" s="2"/>
      <c r="H37" s="2"/>
      <c r="I37" s="2"/>
      <c r="J37" s="2"/>
      <c r="K37" s="2"/>
      <c r="L37" s="2"/>
      <c r="M37" s="2"/>
      <c r="N37" s="2"/>
      <c r="O37" s="2"/>
    </row>
    <row r="38" spans="1:15" x14ac:dyDescent="0.3">
      <c r="A38" s="150"/>
      <c r="B38" s="2"/>
      <c r="C38" s="183" t="s">
        <v>730</v>
      </c>
      <c r="D38" s="184"/>
      <c r="E38" s="109">
        <f>Analysis!B19</f>
        <v>0.93300000000000005</v>
      </c>
      <c r="F38" s="109" t="str">
        <f>Analysis!B29</f>
        <v/>
      </c>
      <c r="G38" s="2"/>
      <c r="H38" s="2"/>
      <c r="I38" s="2"/>
      <c r="J38" s="2"/>
      <c r="K38" s="2"/>
      <c r="L38" s="2"/>
      <c r="M38" s="2"/>
      <c r="N38" s="2"/>
      <c r="O38" s="2"/>
    </row>
    <row r="39" spans="1:15" x14ac:dyDescent="0.3">
      <c r="A39" s="150"/>
      <c r="B39" s="2"/>
      <c r="C39" s="2"/>
      <c r="D39" s="2"/>
      <c r="E39" s="2"/>
      <c r="F39" s="2"/>
      <c r="G39" s="2"/>
      <c r="H39" s="2"/>
      <c r="I39" s="2"/>
      <c r="J39" s="2"/>
      <c r="K39" s="2"/>
      <c r="L39" s="2"/>
      <c r="M39" s="2"/>
      <c r="N39" s="2"/>
      <c r="O39" s="2"/>
    </row>
    <row r="40" spans="1:15" ht="46.5" customHeight="1" x14ac:dyDescent="0.35">
      <c r="A40" s="150"/>
      <c r="B40" s="2"/>
      <c r="C40" s="152" t="s">
        <v>731</v>
      </c>
      <c r="D40" s="153"/>
      <c r="E40" s="110" t="s">
        <v>733</v>
      </c>
      <c r="F40" s="110" t="s">
        <v>2076</v>
      </c>
      <c r="G40" s="2"/>
      <c r="H40" s="2"/>
      <c r="I40" s="2"/>
      <c r="J40" s="2"/>
      <c r="K40" s="2"/>
      <c r="L40" s="2"/>
      <c r="M40" s="2"/>
      <c r="N40" s="2"/>
      <c r="O40" s="2"/>
    </row>
    <row r="41" spans="1:15" x14ac:dyDescent="0.3">
      <c r="A41" s="150"/>
      <c r="B41" s="2"/>
      <c r="C41" s="154" t="s">
        <v>2078</v>
      </c>
      <c r="D41" s="155"/>
      <c r="E41" s="109">
        <f>Analysis!B20</f>
        <v>0.375</v>
      </c>
      <c r="F41" s="128"/>
      <c r="G41" s="2"/>
      <c r="H41" s="2"/>
      <c r="I41" s="2"/>
      <c r="J41" s="2"/>
      <c r="K41" s="2"/>
      <c r="L41" s="2"/>
      <c r="M41" s="2"/>
      <c r="N41" s="2"/>
      <c r="O41" s="2"/>
    </row>
    <row r="42" spans="1:15" ht="28.95" customHeight="1" x14ac:dyDescent="0.3">
      <c r="A42" s="150"/>
      <c r="B42" s="2"/>
      <c r="C42" s="200" t="s">
        <v>2075</v>
      </c>
      <c r="D42" s="201"/>
      <c r="E42" s="109">
        <f>Analysis!B21</f>
        <v>0.375</v>
      </c>
      <c r="F42" s="128"/>
      <c r="G42" s="2"/>
      <c r="H42" s="2"/>
      <c r="I42" s="2"/>
      <c r="J42" s="2"/>
      <c r="K42" s="2"/>
      <c r="L42" s="2"/>
      <c r="M42" s="2"/>
      <c r="N42" s="2"/>
      <c r="O42" s="2"/>
    </row>
    <row r="43" spans="1:15" x14ac:dyDescent="0.3">
      <c r="A43" s="150"/>
      <c r="B43" s="2"/>
      <c r="C43" s="207" t="s">
        <v>2079</v>
      </c>
      <c r="D43" s="208"/>
      <c r="E43" s="109">
        <f>Analysis!B22</f>
        <v>0.25</v>
      </c>
      <c r="F43" s="109" t="str">
        <f>Analysis!B32</f>
        <v/>
      </c>
      <c r="G43" s="2"/>
      <c r="H43" s="2"/>
      <c r="I43" s="2"/>
      <c r="J43" s="2"/>
      <c r="K43" s="2"/>
      <c r="L43" s="2"/>
      <c r="M43" s="2"/>
      <c r="N43" s="2"/>
      <c r="O43" s="2"/>
    </row>
    <row r="44" spans="1:15" x14ac:dyDescent="0.3">
      <c r="A44" s="150"/>
      <c r="B44" s="2"/>
      <c r="C44" s="2"/>
      <c r="D44" s="2"/>
      <c r="E44" s="2"/>
      <c r="F44" s="2"/>
      <c r="G44" s="2"/>
      <c r="H44" s="2"/>
      <c r="I44" s="2"/>
      <c r="J44" s="2"/>
      <c r="K44" s="2"/>
      <c r="L44" s="2"/>
      <c r="M44" s="2"/>
      <c r="N44" s="2"/>
      <c r="O44" s="2"/>
    </row>
    <row r="45" spans="1:15" ht="47.25" customHeight="1" x14ac:dyDescent="0.35">
      <c r="A45" s="150"/>
      <c r="B45" s="2"/>
      <c r="C45" s="243" t="s">
        <v>1836</v>
      </c>
      <c r="D45" s="244"/>
      <c r="E45" s="111" t="s">
        <v>733</v>
      </c>
      <c r="F45" s="111" t="s">
        <v>2076</v>
      </c>
      <c r="G45" s="2"/>
      <c r="H45" s="2"/>
      <c r="I45" s="2"/>
      <c r="J45" s="2"/>
      <c r="K45" s="2"/>
      <c r="L45" s="2"/>
      <c r="M45" s="2"/>
      <c r="N45" s="2"/>
      <c r="O45" s="2"/>
    </row>
    <row r="46" spans="1:15" x14ac:dyDescent="0.3">
      <c r="A46" s="150"/>
      <c r="B46" s="2"/>
      <c r="C46" s="192" t="s">
        <v>1837</v>
      </c>
      <c r="D46" s="193"/>
      <c r="E46" s="109">
        <f>Analysis!B25</f>
        <v>0.98</v>
      </c>
      <c r="F46" s="128"/>
      <c r="G46" s="2"/>
      <c r="H46" s="2"/>
      <c r="I46" s="2"/>
      <c r="J46" s="2"/>
      <c r="K46" s="2"/>
      <c r="L46" s="2"/>
      <c r="M46" s="2"/>
      <c r="N46" s="2"/>
      <c r="O46" s="2"/>
    </row>
    <row r="47" spans="1:15" x14ac:dyDescent="0.3">
      <c r="A47" s="150"/>
      <c r="B47" s="2"/>
      <c r="C47" s="192" t="s">
        <v>1838</v>
      </c>
      <c r="D47" s="193"/>
      <c r="E47" s="109">
        <f>Analysis!B26</f>
        <v>2.0000000000000018E-2</v>
      </c>
      <c r="F47" s="109" t="str">
        <f>Analysis!B34</f>
        <v/>
      </c>
      <c r="G47" s="2"/>
      <c r="H47" s="2"/>
      <c r="I47" s="2"/>
      <c r="J47" s="2"/>
      <c r="K47" s="2"/>
      <c r="L47" s="2"/>
      <c r="M47" s="2"/>
      <c r="N47" s="2"/>
      <c r="O47" s="2"/>
    </row>
    <row r="48" spans="1:15" x14ac:dyDescent="0.3">
      <c r="A48" s="150"/>
      <c r="B48" s="2"/>
      <c r="C48" s="2"/>
      <c r="D48" s="2"/>
      <c r="E48" s="2"/>
      <c r="F48" s="2"/>
      <c r="G48" s="2"/>
      <c r="H48" s="2"/>
      <c r="I48" s="2"/>
      <c r="J48" s="2"/>
      <c r="K48" s="2"/>
      <c r="L48" s="2"/>
      <c r="M48" s="2"/>
      <c r="N48" s="2"/>
      <c r="O48" s="2"/>
    </row>
    <row r="50" spans="1:15" ht="54" customHeight="1" x14ac:dyDescent="0.3">
      <c r="A50" s="150" t="s">
        <v>727</v>
      </c>
      <c r="B50" s="151" t="s">
        <v>2084</v>
      </c>
      <c r="C50" s="151"/>
      <c r="D50" s="151"/>
      <c r="E50" s="151"/>
      <c r="F50" s="151"/>
      <c r="G50" s="151"/>
      <c r="H50" s="151"/>
      <c r="I50" s="151"/>
      <c r="J50" s="151"/>
      <c r="K50" s="151"/>
      <c r="L50" s="151"/>
      <c r="M50" s="151"/>
      <c r="N50" s="151"/>
      <c r="O50" s="151"/>
    </row>
    <row r="51" spans="1:15" ht="15.6" x14ac:dyDescent="0.3">
      <c r="A51" s="150"/>
      <c r="B51" s="151"/>
      <c r="C51" s="151"/>
      <c r="D51" s="151"/>
      <c r="E51" s="151"/>
      <c r="F51" s="151"/>
      <c r="G51" s="151"/>
      <c r="H51" s="151"/>
      <c r="I51" s="151"/>
      <c r="J51" s="151"/>
      <c r="K51" s="151"/>
      <c r="L51" s="151"/>
      <c r="M51" s="151"/>
      <c r="N51" s="151"/>
      <c r="O51" s="151"/>
    </row>
    <row r="52" spans="1:15" x14ac:dyDescent="0.3">
      <c r="A52" s="150"/>
      <c r="B52" s="89"/>
      <c r="C52" s="89"/>
      <c r="D52" s="89"/>
      <c r="E52" s="89"/>
      <c r="F52" s="89"/>
      <c r="G52" s="89"/>
      <c r="H52" s="89"/>
      <c r="I52" s="89"/>
      <c r="J52" s="89"/>
      <c r="K52" s="89"/>
      <c r="L52" s="89"/>
      <c r="M52" s="89"/>
      <c r="N52" s="89"/>
      <c r="O52" s="89"/>
    </row>
    <row r="53" spans="1:15" x14ac:dyDescent="0.3">
      <c r="A53" s="150"/>
      <c r="B53" s="89"/>
      <c r="C53" s="89"/>
      <c r="D53" s="89"/>
      <c r="E53" s="89"/>
      <c r="F53" s="89"/>
      <c r="G53" s="89"/>
      <c r="H53" s="89"/>
      <c r="I53" s="89"/>
      <c r="J53" s="89"/>
      <c r="K53" s="89"/>
      <c r="L53" s="89"/>
      <c r="M53" s="89"/>
      <c r="N53" s="89"/>
      <c r="O53" s="89"/>
    </row>
    <row r="54" spans="1:15" x14ac:dyDescent="0.3">
      <c r="A54" s="150"/>
      <c r="B54" s="89"/>
      <c r="C54" s="89"/>
      <c r="D54" s="89"/>
      <c r="E54" s="89"/>
      <c r="F54" s="89"/>
      <c r="G54" s="89"/>
      <c r="H54" s="89"/>
      <c r="I54" s="89"/>
      <c r="J54" s="89"/>
      <c r="K54" s="89"/>
      <c r="L54" s="89"/>
      <c r="M54" s="89"/>
      <c r="N54" s="89"/>
      <c r="O54" s="89"/>
    </row>
    <row r="55" spans="1:15" x14ac:dyDescent="0.3">
      <c r="A55" s="150"/>
      <c r="B55" s="89"/>
      <c r="C55" s="89"/>
      <c r="D55" s="89"/>
      <c r="E55" s="89"/>
      <c r="F55" s="89"/>
      <c r="G55" s="89"/>
      <c r="H55" s="89"/>
      <c r="I55" s="89"/>
      <c r="J55" s="89"/>
      <c r="K55" s="89"/>
      <c r="L55" s="89"/>
      <c r="M55" s="89"/>
      <c r="N55" s="89"/>
      <c r="O55" s="89"/>
    </row>
    <row r="56" spans="1:15" x14ac:dyDescent="0.3">
      <c r="A56" s="150"/>
      <c r="B56" s="89"/>
      <c r="C56" s="89"/>
      <c r="D56" s="89"/>
      <c r="E56" s="89"/>
      <c r="F56" s="89"/>
      <c r="G56" s="89"/>
      <c r="H56" s="89"/>
      <c r="I56" s="89"/>
      <c r="J56" s="89"/>
      <c r="K56" s="89"/>
      <c r="L56" s="89"/>
      <c r="M56" s="89"/>
      <c r="N56" s="89"/>
      <c r="O56" s="89"/>
    </row>
    <row r="57" spans="1:15" x14ac:dyDescent="0.3">
      <c r="A57" s="150"/>
      <c r="B57" s="89"/>
      <c r="C57" s="89"/>
      <c r="D57" s="89"/>
      <c r="E57" s="89"/>
      <c r="F57" s="89"/>
      <c r="G57" s="89"/>
      <c r="H57" s="89"/>
      <c r="I57" s="89"/>
      <c r="J57" s="89"/>
      <c r="K57" s="89"/>
      <c r="L57" s="89"/>
      <c r="M57" s="89"/>
      <c r="N57" s="89"/>
      <c r="O57" s="89"/>
    </row>
    <row r="58" spans="1:15" x14ac:dyDescent="0.3">
      <c r="A58" s="150"/>
      <c r="B58" s="89"/>
      <c r="C58" s="89"/>
      <c r="D58" s="89"/>
      <c r="E58" s="89"/>
      <c r="F58" s="89"/>
      <c r="G58" s="89"/>
      <c r="H58" s="89"/>
      <c r="I58" s="89"/>
      <c r="J58" s="89"/>
      <c r="K58" s="89"/>
      <c r="L58" s="89"/>
      <c r="M58" s="89"/>
      <c r="N58" s="89"/>
      <c r="O58" s="89"/>
    </row>
    <row r="59" spans="1:15" x14ac:dyDescent="0.3">
      <c r="A59" s="150"/>
      <c r="B59" s="89"/>
      <c r="C59" s="89"/>
      <c r="D59" s="89"/>
      <c r="E59" s="89"/>
      <c r="F59" s="89"/>
      <c r="G59" s="89"/>
      <c r="H59" s="89"/>
      <c r="I59" s="89"/>
      <c r="J59" s="89"/>
      <c r="K59" s="89"/>
      <c r="L59" s="89"/>
      <c r="M59" s="89"/>
      <c r="N59" s="89"/>
      <c r="O59" s="89"/>
    </row>
    <row r="60" spans="1:15" x14ac:dyDescent="0.3">
      <c r="A60" s="150"/>
      <c r="B60" s="89"/>
      <c r="C60" s="89"/>
      <c r="D60" s="89"/>
      <c r="E60" s="89"/>
      <c r="F60" s="89"/>
      <c r="G60" s="89"/>
      <c r="H60" s="89"/>
      <c r="I60" s="89"/>
      <c r="J60" s="89"/>
      <c r="K60" s="89"/>
      <c r="L60" s="89"/>
      <c r="M60" s="89"/>
      <c r="N60" s="89"/>
      <c r="O60" s="89"/>
    </row>
    <row r="61" spans="1:15" x14ac:dyDescent="0.3">
      <c r="A61" s="150"/>
      <c r="B61" s="89"/>
      <c r="C61" s="89"/>
      <c r="D61" s="89"/>
      <c r="E61" s="89"/>
      <c r="F61" s="89"/>
      <c r="G61" s="89"/>
      <c r="H61" s="89"/>
      <c r="I61" s="89"/>
      <c r="J61" s="89"/>
      <c r="K61" s="89"/>
      <c r="L61" s="89"/>
      <c r="M61" s="89"/>
      <c r="N61" s="89"/>
      <c r="O61" s="89"/>
    </row>
    <row r="62" spans="1:15" x14ac:dyDescent="0.3">
      <c r="A62" s="150"/>
      <c r="B62" s="89"/>
      <c r="C62" s="89"/>
      <c r="D62" s="89"/>
      <c r="E62" s="89"/>
      <c r="F62" s="89"/>
      <c r="G62" s="89"/>
      <c r="H62" s="89"/>
      <c r="I62" s="89"/>
      <c r="J62" s="89"/>
      <c r="K62" s="89"/>
      <c r="L62" s="89"/>
      <c r="M62" s="89"/>
      <c r="N62" s="89"/>
      <c r="O62" s="89"/>
    </row>
    <row r="63" spans="1:15" x14ac:dyDescent="0.3">
      <c r="A63" s="150"/>
      <c r="B63" s="89"/>
      <c r="C63" s="89"/>
      <c r="D63" s="89"/>
      <c r="E63" s="89"/>
      <c r="F63" s="89"/>
      <c r="G63" s="89"/>
      <c r="H63" s="89"/>
      <c r="I63" s="89"/>
      <c r="J63" s="89"/>
      <c r="K63" s="89"/>
      <c r="L63" s="89"/>
      <c r="M63" s="89"/>
      <c r="N63" s="89"/>
      <c r="O63" s="89"/>
    </row>
    <row r="64" spans="1:15" x14ac:dyDescent="0.3">
      <c r="A64" s="150"/>
      <c r="B64" s="89"/>
      <c r="C64" s="89"/>
      <c r="D64" s="89"/>
      <c r="E64" s="89"/>
      <c r="F64" s="89"/>
      <c r="G64" s="89"/>
      <c r="H64" s="89"/>
      <c r="I64" s="89"/>
      <c r="J64" s="89"/>
      <c r="K64" s="89"/>
      <c r="L64" s="89"/>
      <c r="M64" s="89"/>
      <c r="N64" s="89"/>
      <c r="O64" s="89"/>
    </row>
    <row r="65" spans="1:15" x14ac:dyDescent="0.3">
      <c r="A65" s="150"/>
      <c r="B65" s="89"/>
      <c r="C65" s="89"/>
      <c r="D65" s="89"/>
      <c r="E65" s="89"/>
      <c r="F65" s="89"/>
      <c r="G65" s="89"/>
      <c r="H65" s="89"/>
      <c r="I65" s="89"/>
      <c r="J65" s="89"/>
      <c r="K65" s="89"/>
      <c r="L65" s="89"/>
      <c r="M65" s="89"/>
      <c r="N65" s="89"/>
      <c r="O65" s="89"/>
    </row>
    <row r="66" spans="1:15" x14ac:dyDescent="0.3">
      <c r="A66" s="150"/>
      <c r="B66" s="89"/>
      <c r="C66" s="89"/>
      <c r="D66" s="89"/>
      <c r="E66" s="89"/>
      <c r="F66" s="89"/>
      <c r="G66" s="89"/>
      <c r="H66" s="89"/>
      <c r="I66" s="89"/>
      <c r="J66" s="89"/>
      <c r="K66" s="89"/>
      <c r="L66" s="89"/>
      <c r="M66" s="89"/>
      <c r="N66" s="89"/>
      <c r="O66" s="89"/>
    </row>
    <row r="67" spans="1:15" x14ac:dyDescent="0.3">
      <c r="A67" s="150"/>
      <c r="B67" s="89"/>
      <c r="C67" s="89"/>
      <c r="D67" s="89"/>
      <c r="E67" s="89"/>
      <c r="F67" s="89"/>
      <c r="G67" s="89"/>
      <c r="H67" s="89"/>
      <c r="I67" s="89"/>
      <c r="J67" s="89"/>
      <c r="K67" s="89"/>
      <c r="L67" s="89"/>
      <c r="M67" s="89"/>
      <c r="N67" s="89"/>
      <c r="O67" s="89"/>
    </row>
    <row r="68" spans="1:15" x14ac:dyDescent="0.3">
      <c r="A68" s="150"/>
      <c r="B68" s="89"/>
      <c r="C68" s="89"/>
      <c r="D68" s="89"/>
      <c r="E68" s="89"/>
      <c r="F68" s="89"/>
      <c r="G68" s="89"/>
      <c r="H68" s="89"/>
      <c r="I68" s="89"/>
      <c r="J68" s="89"/>
      <c r="K68" s="89"/>
      <c r="L68" s="89"/>
      <c r="M68" s="89"/>
      <c r="N68" s="89"/>
      <c r="O68" s="89"/>
    </row>
    <row r="69" spans="1:15" x14ac:dyDescent="0.3">
      <c r="A69" s="150"/>
      <c r="B69" s="89"/>
      <c r="C69" s="89"/>
      <c r="D69" s="89"/>
      <c r="E69" s="89"/>
      <c r="F69" s="89"/>
      <c r="G69" s="89"/>
      <c r="H69" s="89"/>
      <c r="I69" s="89"/>
      <c r="J69" s="89"/>
      <c r="K69" s="89"/>
      <c r="L69" s="89"/>
      <c r="M69" s="89"/>
      <c r="N69" s="89"/>
      <c r="O69" s="89"/>
    </row>
    <row r="70" spans="1:15" x14ac:dyDescent="0.3">
      <c r="A70" s="150"/>
      <c r="B70" s="89"/>
      <c r="C70" s="89"/>
      <c r="D70" s="89"/>
      <c r="E70" s="89"/>
      <c r="F70" s="89"/>
      <c r="G70" s="89"/>
      <c r="H70" s="89"/>
      <c r="I70" s="89"/>
      <c r="J70" s="89"/>
      <c r="K70" s="89"/>
      <c r="L70" s="89"/>
      <c r="M70" s="89"/>
      <c r="N70" s="89"/>
      <c r="O70" s="89"/>
    </row>
    <row r="71" spans="1:15" x14ac:dyDescent="0.3">
      <c r="A71" s="150"/>
      <c r="B71" s="89"/>
      <c r="C71" s="89"/>
      <c r="D71" s="89"/>
      <c r="E71" s="89"/>
      <c r="F71" s="89"/>
      <c r="G71" s="89"/>
      <c r="H71" s="89"/>
      <c r="I71" s="89"/>
      <c r="J71" s="89"/>
      <c r="K71" s="89"/>
      <c r="L71" s="89"/>
      <c r="M71" s="89"/>
      <c r="N71" s="89"/>
      <c r="O71" s="89"/>
    </row>
    <row r="72" spans="1:15" x14ac:dyDescent="0.3">
      <c r="A72" s="150"/>
      <c r="B72" s="89"/>
      <c r="C72" s="89"/>
      <c r="D72" s="89"/>
      <c r="E72" s="89"/>
      <c r="F72" s="89"/>
      <c r="G72" s="89"/>
      <c r="H72" s="89"/>
      <c r="I72" s="89"/>
      <c r="J72" s="89"/>
      <c r="K72" s="89"/>
      <c r="L72" s="89"/>
      <c r="M72" s="89"/>
      <c r="N72" s="89"/>
      <c r="O72" s="89"/>
    </row>
    <row r="73" spans="1:15" x14ac:dyDescent="0.3">
      <c r="A73" s="150"/>
      <c r="B73" s="89"/>
      <c r="C73" s="89"/>
      <c r="D73" s="89"/>
      <c r="E73" s="89"/>
      <c r="F73" s="89"/>
      <c r="G73" s="89"/>
      <c r="H73" s="89"/>
      <c r="I73" s="89"/>
      <c r="J73" s="89"/>
      <c r="K73" s="89"/>
      <c r="L73" s="89"/>
      <c r="M73" s="89"/>
      <c r="N73" s="89"/>
      <c r="O73" s="89"/>
    </row>
    <row r="74" spans="1:15" x14ac:dyDescent="0.3">
      <c r="A74" s="150"/>
      <c r="B74" s="89"/>
      <c r="C74" s="89"/>
      <c r="D74" s="89"/>
      <c r="E74" s="89"/>
      <c r="F74" s="89"/>
      <c r="G74" s="89"/>
      <c r="H74" s="89"/>
      <c r="I74" s="89"/>
      <c r="J74" s="89"/>
      <c r="K74" s="89"/>
      <c r="L74" s="89"/>
      <c r="M74" s="89"/>
      <c r="N74" s="89"/>
      <c r="O74" s="89"/>
    </row>
    <row r="75" spans="1:15" x14ac:dyDescent="0.3">
      <c r="A75" s="150"/>
      <c r="B75" s="89"/>
      <c r="C75" s="89"/>
      <c r="D75" s="89"/>
      <c r="E75" s="89"/>
      <c r="F75" s="89"/>
      <c r="G75" s="89"/>
      <c r="H75" s="89"/>
      <c r="I75" s="89"/>
      <c r="J75" s="89"/>
      <c r="K75" s="89"/>
      <c r="L75" s="89"/>
      <c r="M75" s="89"/>
      <c r="N75" s="89"/>
      <c r="O75" s="89"/>
    </row>
    <row r="76" spans="1:15" x14ac:dyDescent="0.3">
      <c r="A76" s="150"/>
      <c r="B76" s="89"/>
      <c r="C76" s="89"/>
      <c r="D76" s="89"/>
      <c r="E76" s="89"/>
      <c r="F76" s="89"/>
      <c r="G76" s="89"/>
      <c r="H76" s="89"/>
      <c r="I76" s="89"/>
      <c r="J76" s="89"/>
      <c r="K76" s="89"/>
      <c r="L76" s="89"/>
      <c r="M76" s="89"/>
      <c r="N76" s="89"/>
      <c r="O76" s="89"/>
    </row>
    <row r="77" spans="1:15" x14ac:dyDescent="0.3">
      <c r="A77" s="150"/>
      <c r="B77" s="89"/>
      <c r="C77" s="89"/>
      <c r="D77" s="89"/>
      <c r="E77" s="89"/>
      <c r="F77" s="89"/>
      <c r="G77" s="89"/>
      <c r="H77" s="89"/>
      <c r="I77" s="89"/>
      <c r="J77" s="89"/>
      <c r="K77" s="89"/>
      <c r="L77" s="89"/>
      <c r="M77" s="89"/>
      <c r="N77" s="89"/>
      <c r="O77" s="89"/>
    </row>
    <row r="78" spans="1:15" x14ac:dyDescent="0.3">
      <c r="A78" s="150"/>
      <c r="B78" s="89"/>
      <c r="C78" s="89"/>
      <c r="D78" s="89"/>
      <c r="E78" s="89"/>
      <c r="F78" s="89"/>
      <c r="G78" s="89"/>
      <c r="H78" s="89"/>
      <c r="I78" s="89"/>
      <c r="J78" s="89"/>
      <c r="K78" s="89"/>
      <c r="L78" s="89"/>
      <c r="M78" s="89"/>
      <c r="N78" s="89"/>
      <c r="O78" s="89"/>
    </row>
    <row r="79" spans="1:15" x14ac:dyDescent="0.3">
      <c r="A79" s="150"/>
      <c r="B79" s="89"/>
      <c r="C79" s="89"/>
      <c r="D79" s="89"/>
      <c r="E79" s="89"/>
      <c r="F79" s="89"/>
      <c r="G79" s="89"/>
      <c r="H79" s="89"/>
      <c r="I79" s="89"/>
      <c r="J79" s="89"/>
      <c r="K79" s="89"/>
      <c r="L79" s="89"/>
      <c r="M79" s="89"/>
      <c r="N79" s="89"/>
      <c r="O79" s="89"/>
    </row>
    <row r="80" spans="1:15" x14ac:dyDescent="0.3">
      <c r="A80" s="150"/>
      <c r="B80" s="89"/>
      <c r="C80" s="89"/>
      <c r="D80" s="89"/>
      <c r="E80" s="89"/>
      <c r="F80" s="89"/>
      <c r="G80" s="89"/>
      <c r="H80" s="89"/>
      <c r="I80" s="89"/>
      <c r="J80" s="89"/>
      <c r="K80" s="89"/>
      <c r="L80" s="89"/>
      <c r="M80" s="89"/>
      <c r="N80" s="89"/>
      <c r="O80" s="89"/>
    </row>
    <row r="81" spans="1:15" x14ac:dyDescent="0.3">
      <c r="A81" s="150"/>
      <c r="B81" s="89"/>
      <c r="C81" s="89"/>
      <c r="D81" s="89"/>
      <c r="E81" s="89"/>
      <c r="F81" s="89"/>
      <c r="G81" s="89"/>
      <c r="H81" s="89"/>
      <c r="I81" s="89"/>
      <c r="J81" s="89"/>
      <c r="K81" s="89"/>
      <c r="L81" s="89"/>
      <c r="M81" s="89"/>
      <c r="N81" s="89"/>
      <c r="O81" s="89"/>
    </row>
    <row r="82" spans="1:15" x14ac:dyDescent="0.3">
      <c r="A82" s="150"/>
      <c r="B82" s="89"/>
      <c r="C82" s="89"/>
      <c r="D82" s="89"/>
      <c r="E82" s="89"/>
      <c r="F82" s="89"/>
      <c r="G82" s="89"/>
      <c r="H82" s="89"/>
      <c r="I82" s="89"/>
      <c r="J82" s="89"/>
      <c r="K82" s="89"/>
      <c r="L82" s="89"/>
      <c r="M82" s="89"/>
      <c r="N82" s="89"/>
      <c r="O82" s="89"/>
    </row>
    <row r="83" spans="1:15" x14ac:dyDescent="0.3">
      <c r="A83" s="150"/>
      <c r="B83" s="89"/>
      <c r="C83" s="89"/>
      <c r="D83" s="89"/>
      <c r="E83" s="89"/>
      <c r="F83" s="89"/>
      <c r="G83" s="89"/>
      <c r="H83" s="89"/>
      <c r="I83" s="89"/>
      <c r="J83" s="89"/>
      <c r="K83" s="89"/>
      <c r="L83" s="89"/>
      <c r="M83" s="89"/>
      <c r="N83" s="89"/>
      <c r="O83" s="89"/>
    </row>
    <row r="84" spans="1:15" x14ac:dyDescent="0.3">
      <c r="A84" s="103"/>
      <c r="B84" s="89"/>
      <c r="C84" s="89"/>
      <c r="D84" s="89"/>
      <c r="E84" s="89"/>
      <c r="F84" s="89"/>
      <c r="G84" s="89"/>
      <c r="H84" s="89"/>
      <c r="I84" s="89"/>
      <c r="J84" s="89"/>
      <c r="K84" s="89"/>
      <c r="L84" s="89"/>
      <c r="M84" s="89"/>
      <c r="N84" s="89"/>
      <c r="O84" s="89"/>
    </row>
    <row r="85" spans="1:15" x14ac:dyDescent="0.3">
      <c r="A85" s="103"/>
      <c r="B85" s="89"/>
      <c r="C85" s="89"/>
      <c r="D85" s="89"/>
      <c r="E85" s="89"/>
      <c r="F85" s="89"/>
      <c r="G85" s="89"/>
      <c r="H85" s="89"/>
      <c r="I85" s="89"/>
      <c r="J85" s="89"/>
      <c r="K85" s="89"/>
      <c r="L85" s="89"/>
      <c r="M85" s="89"/>
      <c r="N85" s="89"/>
      <c r="O85" s="89"/>
    </row>
    <row r="86" spans="1:15" x14ac:dyDescent="0.3">
      <c r="A86" s="103"/>
      <c r="B86" s="89"/>
      <c r="C86" s="89"/>
      <c r="D86" s="89"/>
      <c r="E86" s="89"/>
      <c r="F86" s="89"/>
      <c r="G86" s="89"/>
      <c r="H86" s="89"/>
      <c r="I86" s="89"/>
      <c r="J86" s="89"/>
      <c r="K86" s="89"/>
      <c r="L86" s="89"/>
      <c r="M86" s="89"/>
      <c r="N86" s="89"/>
      <c r="O86" s="89"/>
    </row>
    <row r="87" spans="1:15" x14ac:dyDescent="0.3">
      <c r="A87" s="103"/>
      <c r="B87" s="89"/>
      <c r="C87" s="89"/>
      <c r="D87" s="89"/>
      <c r="E87" s="89"/>
      <c r="F87" s="89"/>
      <c r="G87" s="89"/>
      <c r="H87" s="89"/>
      <c r="I87" s="89"/>
      <c r="J87" s="89"/>
      <c r="K87" s="89"/>
      <c r="L87" s="89"/>
      <c r="M87" s="89"/>
      <c r="N87" s="89"/>
      <c r="O87" s="89"/>
    </row>
    <row r="88" spans="1:15" x14ac:dyDescent="0.3">
      <c r="A88" s="103"/>
      <c r="B88" s="89"/>
      <c r="C88" s="89"/>
      <c r="D88" s="89"/>
      <c r="E88" s="89"/>
      <c r="F88" s="89"/>
      <c r="G88" s="89"/>
      <c r="H88" s="89"/>
      <c r="I88" s="89"/>
      <c r="J88" s="89"/>
      <c r="K88" s="89"/>
      <c r="L88" s="89"/>
      <c r="M88" s="89"/>
      <c r="N88" s="89"/>
      <c r="O88" s="89"/>
    </row>
    <row r="89" spans="1:15" x14ac:dyDescent="0.3">
      <c r="A89" s="103"/>
      <c r="B89" s="89"/>
      <c r="C89" s="89"/>
      <c r="D89" s="89"/>
      <c r="E89" s="89"/>
      <c r="F89" s="89"/>
      <c r="G89" s="89"/>
      <c r="H89" s="89"/>
      <c r="I89" s="89"/>
      <c r="J89" s="89"/>
      <c r="K89" s="89"/>
      <c r="L89" s="89"/>
      <c r="M89" s="89"/>
      <c r="N89" s="89"/>
      <c r="O89" s="89"/>
    </row>
    <row r="90" spans="1:15" x14ac:dyDescent="0.3">
      <c r="A90" s="104"/>
      <c r="B90" s="105"/>
      <c r="C90" s="105"/>
      <c r="D90" s="105"/>
      <c r="E90" s="105"/>
      <c r="F90" s="105"/>
      <c r="G90" s="105"/>
      <c r="H90" s="105"/>
      <c r="I90" s="105"/>
      <c r="J90" s="105"/>
      <c r="K90" s="105"/>
      <c r="L90" s="105"/>
      <c r="M90" s="105"/>
      <c r="N90" s="105"/>
      <c r="O90" s="105"/>
    </row>
    <row r="91" spans="1:15" ht="29.25" customHeight="1" x14ac:dyDescent="0.3">
      <c r="A91" s="150" t="s">
        <v>1840</v>
      </c>
      <c r="B91" s="189" t="s">
        <v>1946</v>
      </c>
      <c r="C91" s="189"/>
      <c r="D91" s="189"/>
      <c r="E91" s="189"/>
      <c r="F91" s="189"/>
      <c r="G91" s="189"/>
      <c r="H91" s="189"/>
      <c r="I91" s="189"/>
      <c r="J91" s="189"/>
      <c r="K91" s="189"/>
      <c r="L91" s="189"/>
      <c r="M91" s="189"/>
      <c r="N91" s="189"/>
      <c r="O91" s="189"/>
    </row>
    <row r="92" spans="1:15" x14ac:dyDescent="0.3">
      <c r="A92" s="150"/>
      <c r="B92" s="89"/>
      <c r="C92" s="89"/>
      <c r="D92" s="89"/>
      <c r="E92" s="89"/>
      <c r="F92" s="89"/>
      <c r="G92" s="89"/>
      <c r="H92" s="89"/>
      <c r="I92" s="89"/>
      <c r="J92" s="89"/>
      <c r="K92" s="89"/>
      <c r="L92" s="89"/>
      <c r="M92" s="89"/>
      <c r="N92" s="89"/>
      <c r="O92" s="89"/>
    </row>
    <row r="93" spans="1:15" x14ac:dyDescent="0.3">
      <c r="A93" s="150"/>
      <c r="B93" s="89"/>
      <c r="C93" s="89"/>
      <c r="D93" s="89"/>
      <c r="E93" s="89"/>
      <c r="F93" s="89"/>
      <c r="G93" s="89"/>
      <c r="H93" s="89"/>
      <c r="I93" s="89"/>
      <c r="J93" s="89"/>
      <c r="K93" s="89"/>
      <c r="L93" s="89"/>
      <c r="M93" s="89"/>
      <c r="N93" s="89"/>
      <c r="O93" s="89"/>
    </row>
    <row r="94" spans="1:15" ht="74.25" customHeight="1" x14ac:dyDescent="0.35">
      <c r="A94" s="150"/>
      <c r="B94" s="89"/>
      <c r="C94" s="190" t="s">
        <v>1922</v>
      </c>
      <c r="D94" s="191"/>
      <c r="E94" s="112" t="s">
        <v>733</v>
      </c>
      <c r="F94" s="112" t="s">
        <v>734</v>
      </c>
      <c r="G94" s="89"/>
      <c r="H94" s="89"/>
      <c r="I94" s="194" t="s">
        <v>1925</v>
      </c>
      <c r="J94" s="195"/>
      <c r="K94" s="195"/>
      <c r="L94" s="196"/>
      <c r="M94" s="113" t="s">
        <v>733</v>
      </c>
      <c r="N94" s="113" t="s">
        <v>734</v>
      </c>
    </row>
    <row r="95" spans="1:15" x14ac:dyDescent="0.3">
      <c r="A95" s="150"/>
      <c r="B95" s="89"/>
      <c r="C95" s="192" t="s">
        <v>1920</v>
      </c>
      <c r="D95" s="193"/>
      <c r="E95" s="114">
        <f>Analysis!B59</f>
        <v>0.23809523809523808</v>
      </c>
      <c r="F95" s="129"/>
      <c r="G95" s="89"/>
      <c r="H95" s="89"/>
      <c r="I95" s="197" t="s">
        <v>1839</v>
      </c>
      <c r="J95" s="198"/>
      <c r="K95" s="198"/>
      <c r="L95" s="199"/>
      <c r="M95" s="115">
        <f>Analysis!B61</f>
        <v>0.2857142857142857</v>
      </c>
      <c r="N95" s="130"/>
    </row>
    <row r="96" spans="1:15" x14ac:dyDescent="0.3">
      <c r="A96" s="150"/>
      <c r="B96" s="89"/>
      <c r="C96" s="192" t="s">
        <v>1921</v>
      </c>
      <c r="D96" s="193"/>
      <c r="E96" s="115">
        <f>Analysis!B60</f>
        <v>0.76190476190476186</v>
      </c>
      <c r="F96" s="115" t="str">
        <f>Analysis!B65</f>
        <v/>
      </c>
      <c r="G96" s="89"/>
      <c r="H96" s="89"/>
      <c r="I96" s="228" t="s">
        <v>735</v>
      </c>
      <c r="J96" s="228"/>
      <c r="K96" s="228"/>
      <c r="L96" s="228"/>
      <c r="M96" s="115">
        <f>Analysis!B62</f>
        <v>0.7142857142857143</v>
      </c>
      <c r="N96" s="115" t="str">
        <f>Analysis!B67</f>
        <v/>
      </c>
    </row>
    <row r="97" spans="1:15" x14ac:dyDescent="0.3">
      <c r="A97" s="150"/>
      <c r="B97" s="89"/>
      <c r="C97" s="89"/>
      <c r="D97" s="89"/>
      <c r="E97" s="89"/>
      <c r="F97" s="89"/>
      <c r="G97" s="89"/>
      <c r="H97" s="89"/>
      <c r="I97" s="89" t="s">
        <v>1919</v>
      </c>
      <c r="J97" s="89"/>
      <c r="K97" s="89"/>
      <c r="L97" s="89"/>
      <c r="M97" s="89"/>
      <c r="N97" s="89"/>
      <c r="O97" s="89"/>
    </row>
    <row r="98" spans="1:15" x14ac:dyDescent="0.3">
      <c r="A98" s="150"/>
      <c r="B98" s="89"/>
      <c r="C98" s="89"/>
      <c r="D98" s="89"/>
      <c r="E98" s="89"/>
      <c r="F98" s="89"/>
      <c r="G98" s="89"/>
      <c r="H98" s="89"/>
      <c r="I98" s="89"/>
      <c r="J98" s="89"/>
      <c r="K98" s="89"/>
      <c r="L98" s="89"/>
      <c r="M98" s="89"/>
      <c r="N98" s="89"/>
      <c r="O98" s="89"/>
    </row>
    <row r="99" spans="1:15" ht="30" customHeight="1" x14ac:dyDescent="0.3">
      <c r="A99" s="150"/>
      <c r="B99" s="189" t="s">
        <v>2080</v>
      </c>
      <c r="C99" s="189"/>
      <c r="D99" s="189"/>
      <c r="E99" s="189"/>
      <c r="F99" s="189"/>
      <c r="G99" s="189"/>
      <c r="H99" s="189"/>
      <c r="I99" s="189"/>
      <c r="J99" s="189"/>
      <c r="K99" s="189"/>
      <c r="L99" s="189"/>
      <c r="M99" s="189"/>
      <c r="N99" s="189"/>
      <c r="O99" s="189"/>
    </row>
    <row r="100" spans="1:15" x14ac:dyDescent="0.3">
      <c r="A100" s="150"/>
      <c r="B100" s="89"/>
      <c r="C100" s="89"/>
      <c r="D100" s="89"/>
      <c r="E100" s="89"/>
      <c r="F100" s="89"/>
      <c r="G100" s="89"/>
      <c r="H100" s="89"/>
      <c r="I100" s="89"/>
      <c r="J100" s="89"/>
      <c r="K100" s="89"/>
      <c r="L100" s="89"/>
      <c r="M100" s="89"/>
      <c r="N100" s="89"/>
      <c r="O100" s="89"/>
    </row>
    <row r="101" spans="1:15" x14ac:dyDescent="0.3">
      <c r="A101" s="150"/>
      <c r="B101" s="89"/>
      <c r="C101" s="89"/>
      <c r="D101" s="89"/>
      <c r="E101" s="89"/>
      <c r="F101" s="89"/>
      <c r="G101" s="89"/>
      <c r="H101" s="89"/>
      <c r="I101" s="89"/>
      <c r="J101" s="89"/>
      <c r="K101" s="89"/>
      <c r="L101" s="89"/>
      <c r="M101" s="89"/>
      <c r="N101" s="89"/>
      <c r="O101" s="89"/>
    </row>
    <row r="102" spans="1:15" x14ac:dyDescent="0.3">
      <c r="A102" s="150"/>
      <c r="B102" s="89"/>
      <c r="C102" s="89"/>
      <c r="D102" s="89"/>
      <c r="E102" s="89"/>
      <c r="F102" s="89"/>
      <c r="G102" s="89"/>
      <c r="H102" s="89"/>
      <c r="I102" s="89"/>
      <c r="J102" s="89"/>
      <c r="K102" s="89"/>
      <c r="L102" s="89"/>
      <c r="M102" s="89"/>
      <c r="N102" s="89"/>
      <c r="O102" s="89"/>
    </row>
    <row r="103" spans="1:15" ht="28.8" x14ac:dyDescent="0.55000000000000004">
      <c r="A103" s="150"/>
      <c r="B103" s="116" t="s">
        <v>1824</v>
      </c>
      <c r="C103" s="89"/>
      <c r="D103" s="89"/>
      <c r="E103" s="89"/>
      <c r="F103" s="89"/>
      <c r="G103" s="89"/>
      <c r="H103" s="89"/>
      <c r="I103" s="89"/>
      <c r="J103" s="89"/>
      <c r="K103" s="89"/>
      <c r="L103" s="89"/>
      <c r="M103" s="89"/>
      <c r="N103" s="89"/>
      <c r="O103" s="89"/>
    </row>
    <row r="104" spans="1:15" ht="25.8" x14ac:dyDescent="0.5">
      <c r="A104" s="150"/>
      <c r="B104" s="117" t="s">
        <v>1924</v>
      </c>
      <c r="C104" s="89"/>
      <c r="D104" s="89"/>
      <c r="E104" s="89"/>
      <c r="F104" s="89"/>
      <c r="G104" s="89"/>
      <c r="H104" s="89"/>
      <c r="I104" s="89"/>
      <c r="J104" s="89"/>
      <c r="K104" s="89"/>
      <c r="L104" s="89"/>
      <c r="M104" s="89"/>
      <c r="N104" s="89"/>
      <c r="O104" s="89"/>
    </row>
    <row r="105" spans="1:15" x14ac:dyDescent="0.3">
      <c r="A105" s="150"/>
      <c r="B105" s="89"/>
      <c r="C105" s="89"/>
      <c r="D105" s="89"/>
      <c r="E105" s="89"/>
      <c r="F105" s="89"/>
      <c r="G105" s="89"/>
      <c r="H105" s="89"/>
      <c r="I105" s="89"/>
      <c r="J105" s="89"/>
      <c r="K105" s="89"/>
      <c r="L105" s="89"/>
      <c r="M105" s="89"/>
      <c r="N105" s="89"/>
      <c r="O105" s="89"/>
    </row>
    <row r="106" spans="1:15" x14ac:dyDescent="0.3">
      <c r="A106" s="150"/>
      <c r="B106" s="89"/>
      <c r="C106" s="89"/>
      <c r="D106" s="89"/>
      <c r="E106" s="89"/>
      <c r="F106" s="89"/>
      <c r="G106" s="89"/>
      <c r="H106" s="89"/>
      <c r="I106" s="89"/>
      <c r="J106" s="89"/>
      <c r="K106" s="89"/>
      <c r="L106" s="89"/>
      <c r="M106" s="89"/>
      <c r="N106" s="89"/>
      <c r="O106" s="89"/>
    </row>
    <row r="107" spans="1:15" x14ac:dyDescent="0.3">
      <c r="A107" s="150"/>
      <c r="B107" s="89"/>
      <c r="C107" s="89"/>
      <c r="D107" s="89"/>
      <c r="E107" s="89"/>
      <c r="F107" s="89"/>
      <c r="G107" s="89"/>
      <c r="H107" s="89"/>
      <c r="I107" s="89"/>
      <c r="J107" s="89"/>
      <c r="K107" s="89"/>
      <c r="L107" s="89"/>
      <c r="M107" s="89"/>
      <c r="N107" s="89"/>
      <c r="O107" s="89"/>
    </row>
    <row r="108" spans="1:15" x14ac:dyDescent="0.3">
      <c r="A108" s="150"/>
      <c r="B108" s="89"/>
      <c r="C108" s="89"/>
      <c r="D108" s="89"/>
      <c r="E108" s="89"/>
      <c r="F108" s="89"/>
      <c r="G108" s="89"/>
      <c r="H108" s="89"/>
      <c r="I108" s="89"/>
      <c r="J108" s="89"/>
      <c r="K108" s="89"/>
      <c r="L108" s="89"/>
      <c r="M108" s="89"/>
      <c r="N108" s="89"/>
      <c r="O108" s="89"/>
    </row>
    <row r="109" spans="1:15" x14ac:dyDescent="0.3">
      <c r="A109" s="150"/>
      <c r="B109" s="89"/>
      <c r="C109" s="89"/>
      <c r="D109" s="89"/>
      <c r="E109" s="89"/>
      <c r="F109" s="89"/>
      <c r="G109" s="89"/>
      <c r="H109" s="89"/>
      <c r="I109" s="89"/>
      <c r="J109" s="89"/>
      <c r="K109" s="89"/>
      <c r="L109" s="89"/>
      <c r="M109" s="89"/>
      <c r="N109" s="89"/>
      <c r="O109" s="89"/>
    </row>
    <row r="110" spans="1:15" ht="28.8" x14ac:dyDescent="0.55000000000000004">
      <c r="A110" s="150"/>
      <c r="B110" s="116" t="s">
        <v>1841</v>
      </c>
      <c r="C110" s="89"/>
      <c r="D110" s="89"/>
      <c r="E110" s="89"/>
      <c r="F110" s="89"/>
      <c r="G110" s="89"/>
      <c r="H110" s="89"/>
      <c r="I110" s="89"/>
      <c r="J110" s="89"/>
      <c r="K110" s="89"/>
      <c r="L110" s="89"/>
      <c r="M110" s="89"/>
      <c r="N110" s="89"/>
      <c r="O110" s="89"/>
    </row>
    <row r="111" spans="1:15" ht="25.8" x14ac:dyDescent="0.5">
      <c r="A111" s="150"/>
      <c r="B111" s="117" t="s">
        <v>1924</v>
      </c>
      <c r="C111" s="89"/>
      <c r="D111" s="89"/>
      <c r="E111" s="89"/>
      <c r="F111" s="89"/>
      <c r="G111" s="89"/>
      <c r="H111" s="89"/>
      <c r="I111" s="89"/>
      <c r="J111" s="89"/>
      <c r="K111" s="89"/>
      <c r="L111" s="89"/>
      <c r="M111" s="89"/>
      <c r="N111" s="89"/>
      <c r="O111" s="89"/>
    </row>
    <row r="112" spans="1:15" x14ac:dyDescent="0.3">
      <c r="A112" s="150"/>
      <c r="B112" s="89"/>
      <c r="C112" s="89"/>
      <c r="D112" s="89"/>
      <c r="E112" s="89"/>
      <c r="F112" s="89"/>
      <c r="G112" s="89"/>
      <c r="H112" s="89"/>
      <c r="I112" s="89"/>
      <c r="J112" s="89"/>
      <c r="K112" s="89"/>
      <c r="L112" s="89"/>
      <c r="M112" s="89"/>
      <c r="N112" s="89"/>
      <c r="O112" s="89"/>
    </row>
    <row r="113" spans="1:15" x14ac:dyDescent="0.3">
      <c r="A113" s="150"/>
      <c r="B113" s="89"/>
      <c r="C113" s="89"/>
      <c r="D113" s="89"/>
      <c r="E113" s="89"/>
      <c r="F113" s="89"/>
      <c r="G113" s="89"/>
      <c r="H113" s="89"/>
      <c r="I113" s="89"/>
      <c r="J113" s="89"/>
      <c r="K113" s="89"/>
      <c r="L113" s="89"/>
      <c r="M113" s="89"/>
      <c r="N113" s="89"/>
      <c r="O113" s="89"/>
    </row>
    <row r="114" spans="1:15" x14ac:dyDescent="0.3">
      <c r="A114" s="150"/>
      <c r="B114" s="89"/>
      <c r="C114" s="89"/>
      <c r="D114" s="89"/>
      <c r="E114" s="89"/>
      <c r="F114" s="89"/>
      <c r="G114" s="89"/>
      <c r="H114" s="89"/>
      <c r="I114" s="89"/>
      <c r="J114" s="89"/>
      <c r="K114" s="89"/>
      <c r="L114" s="89"/>
      <c r="M114" s="89"/>
      <c r="N114" s="89"/>
      <c r="O114" s="89"/>
    </row>
    <row r="115" spans="1:15" ht="31.5" customHeight="1" x14ac:dyDescent="0.3">
      <c r="A115" s="150"/>
      <c r="B115" s="151" t="s">
        <v>2066</v>
      </c>
      <c r="C115" s="151"/>
      <c r="D115" s="151"/>
      <c r="E115" s="151"/>
      <c r="F115" s="151"/>
      <c r="G115" s="151"/>
      <c r="H115" s="151"/>
      <c r="I115" s="151"/>
      <c r="J115" s="151"/>
      <c r="K115" s="151"/>
      <c r="L115" s="151"/>
      <c r="M115" s="151"/>
      <c r="N115" s="151"/>
      <c r="O115" s="151"/>
    </row>
    <row r="116" spans="1:15" x14ac:dyDescent="0.3">
      <c r="A116" s="150"/>
    </row>
    <row r="118" spans="1:15" ht="52.5" customHeight="1" x14ac:dyDescent="0.3">
      <c r="A118" s="150" t="s">
        <v>0</v>
      </c>
      <c r="B118" s="147" t="s">
        <v>2067</v>
      </c>
      <c r="C118" s="147"/>
      <c r="D118" s="147"/>
      <c r="E118" s="147"/>
      <c r="F118" s="147"/>
      <c r="G118" s="147"/>
      <c r="H118" s="147"/>
      <c r="I118" s="147"/>
      <c r="J118" s="147"/>
      <c r="K118" s="147"/>
      <c r="L118" s="147"/>
      <c r="M118" s="147"/>
      <c r="N118" s="147"/>
      <c r="O118" s="147"/>
    </row>
    <row r="119" spans="1:15" ht="15.6" x14ac:dyDescent="0.3">
      <c r="A119" s="150"/>
      <c r="B119" s="88"/>
      <c r="C119" s="88"/>
      <c r="D119" s="88"/>
      <c r="E119" s="88"/>
      <c r="F119" s="88"/>
      <c r="G119" s="88"/>
      <c r="H119" s="88"/>
      <c r="I119" s="88"/>
      <c r="J119" s="88"/>
      <c r="K119" s="88"/>
      <c r="L119" s="88"/>
      <c r="M119" s="88"/>
      <c r="N119" s="88"/>
      <c r="O119" s="88"/>
    </row>
    <row r="120" spans="1:15" ht="29.25" hidden="1" customHeight="1" x14ac:dyDescent="0.25">
      <c r="A120" s="150"/>
      <c r="B120" s="147" t="s">
        <v>715</v>
      </c>
      <c r="C120" s="147"/>
      <c r="D120" s="147"/>
      <c r="E120" s="147"/>
      <c r="F120" s="147"/>
      <c r="G120" s="147"/>
      <c r="H120" s="147"/>
      <c r="I120" s="147"/>
      <c r="J120" s="147"/>
      <c r="K120" s="147"/>
      <c r="L120" s="147"/>
      <c r="M120" s="147"/>
      <c r="N120" s="147"/>
      <c r="O120" s="147"/>
    </row>
    <row r="121" spans="1:15" ht="15" hidden="1" x14ac:dyDescent="0.25">
      <c r="A121" s="150"/>
      <c r="B121" s="2"/>
      <c r="C121" s="2"/>
      <c r="D121" s="2"/>
      <c r="E121" s="2"/>
      <c r="F121" s="2"/>
      <c r="G121" s="2"/>
      <c r="H121" s="2"/>
      <c r="I121" s="2"/>
      <c r="J121" s="2"/>
      <c r="K121" s="2"/>
      <c r="L121" s="2"/>
      <c r="M121" s="2"/>
      <c r="N121" s="2"/>
      <c r="O121" s="2"/>
    </row>
    <row r="122" spans="1:15" x14ac:dyDescent="0.3">
      <c r="A122" s="150"/>
      <c r="B122" s="2"/>
      <c r="C122" s="232" t="s">
        <v>716</v>
      </c>
      <c r="D122" s="232"/>
      <c r="E122" s="232"/>
      <c r="F122" s="232"/>
      <c r="G122" s="232"/>
      <c r="H122" s="232"/>
      <c r="I122" s="232"/>
      <c r="J122" s="232"/>
      <c r="K122" s="232"/>
      <c r="L122" s="232"/>
      <c r="M122" s="75"/>
      <c r="N122" s="75"/>
      <c r="O122" s="2"/>
    </row>
    <row r="123" spans="1:15" ht="23.4" x14ac:dyDescent="0.3">
      <c r="A123" s="150"/>
      <c r="B123" s="2"/>
      <c r="C123" s="203" t="s">
        <v>1828</v>
      </c>
      <c r="D123" s="203"/>
      <c r="E123" s="231" t="s">
        <v>1824</v>
      </c>
      <c r="F123" s="231"/>
      <c r="G123" s="231"/>
      <c r="H123" s="231"/>
      <c r="I123" s="202" t="s">
        <v>1825</v>
      </c>
      <c r="J123" s="202"/>
      <c r="K123" s="202"/>
      <c r="L123" s="202"/>
      <c r="M123" s="233" t="s">
        <v>1823</v>
      </c>
      <c r="N123" s="234"/>
      <c r="O123" s="2"/>
    </row>
    <row r="124" spans="1:15" ht="54.75" customHeight="1" x14ac:dyDescent="0.3">
      <c r="A124" s="150"/>
      <c r="B124" s="2"/>
      <c r="C124" s="30" t="s">
        <v>736</v>
      </c>
      <c r="D124" s="30" t="s">
        <v>2085</v>
      </c>
      <c r="E124" s="29" t="s">
        <v>1843</v>
      </c>
      <c r="F124" s="29" t="s">
        <v>1826</v>
      </c>
      <c r="G124" s="29" t="s">
        <v>1830</v>
      </c>
      <c r="H124" s="29" t="s">
        <v>1844</v>
      </c>
      <c r="I124" s="31" t="s">
        <v>1843</v>
      </c>
      <c r="J124" s="31" t="s">
        <v>1826</v>
      </c>
      <c r="K124" s="31" t="s">
        <v>1830</v>
      </c>
      <c r="L124" s="31" t="s">
        <v>1844</v>
      </c>
      <c r="M124" s="32" t="s">
        <v>1827</v>
      </c>
      <c r="N124" s="32" t="s">
        <v>1845</v>
      </c>
      <c r="O124" s="2"/>
    </row>
    <row r="125" spans="1:15" ht="15.6" x14ac:dyDescent="0.3">
      <c r="A125" s="150"/>
      <c r="B125" s="2"/>
      <c r="C125" s="23" t="s">
        <v>1820</v>
      </c>
      <c r="D125" s="28"/>
      <c r="E125" s="34" t="s">
        <v>1835</v>
      </c>
      <c r="F125" s="34" t="s">
        <v>1835</v>
      </c>
      <c r="G125" s="26">
        <f t="shared" ref="G125:N125" si="0">SUM(G126:G145)</f>
        <v>0</v>
      </c>
      <c r="H125" s="26">
        <f t="shared" si="0"/>
        <v>0</v>
      </c>
      <c r="I125" s="35" t="s">
        <v>1835</v>
      </c>
      <c r="J125" s="35" t="s">
        <v>1835</v>
      </c>
      <c r="K125" s="25">
        <f t="shared" si="0"/>
        <v>0</v>
      </c>
      <c r="L125" s="25">
        <f t="shared" si="0"/>
        <v>0</v>
      </c>
      <c r="M125" s="28">
        <f t="shared" si="0"/>
        <v>0</v>
      </c>
      <c r="N125" s="28">
        <f t="shared" si="0"/>
        <v>0</v>
      </c>
      <c r="O125" s="2"/>
    </row>
    <row r="126" spans="1:15" ht="15.6" x14ac:dyDescent="0.3">
      <c r="A126" s="150"/>
      <c r="B126" s="118">
        <f>MATCH(ANALYSIS__SELECTED_COC_NUM,'Input Grants'!A:A,0)-1</f>
        <v>1</v>
      </c>
      <c r="C126" s="27" t="str">
        <f t="shared" ref="C126:C145" si="1">IFERROR(IF(INDEX(INPUT_GRANTS__SSVF_GRANTS,B126,1)=ANALYSIS__SELECTED_COC_NUM,INDEX(INPUT_GRANTS__SSVF_GRANTS,B126,3),""),"")</f>
        <v>12-AK-001</v>
      </c>
      <c r="D126" s="133" t="str">
        <f t="shared" ref="D126:D145" si="2">IFERROR(IF(INDEX(INPUT_GRANTS__SSVF_GRANTS,B126,1)=ANALYSIS__SELECTED_COC_NUM,INDEX(INPUT_GRANTS__SSVF_GRANTS,B126,4),""),"")</f>
        <v>Catholic Social Services</v>
      </c>
      <c r="E126" s="38">
        <f t="shared" ref="E126:E145" si="3">IFERROR(VLOOKUP(C126,INPUT_GRANTS__OP_METRICS_TABLE,4,FALSE),"")</f>
        <v>0.80100000000000005</v>
      </c>
      <c r="F126" s="37"/>
      <c r="G126" s="24"/>
      <c r="H126" s="36">
        <f>ROUND(F126*G126,0)</f>
        <v>0</v>
      </c>
      <c r="I126" s="131">
        <f t="shared" ref="I126:I145" si="4">IFERROR(VLOOKUP(C126,INPUT_GRANTS__OP_METRICS_TABLE,5,FALSE),"")</f>
        <v>0.92300000000000004</v>
      </c>
      <c r="J126" s="37"/>
      <c r="K126" s="24"/>
      <c r="L126" s="132">
        <f>ROUND(J126*K126,0)</f>
        <v>0</v>
      </c>
      <c r="M126" s="33">
        <f>SUM(G126,K126)</f>
        <v>0</v>
      </c>
      <c r="N126" s="33">
        <f>SUM(H126,L126)</f>
        <v>0</v>
      </c>
      <c r="O126" s="2"/>
    </row>
    <row r="127" spans="1:15" ht="15.6" x14ac:dyDescent="0.3">
      <c r="A127" s="150"/>
      <c r="B127" s="118">
        <f>B126+1</f>
        <v>2</v>
      </c>
      <c r="C127" s="27" t="str">
        <f t="shared" si="1"/>
        <v/>
      </c>
      <c r="D127" s="133" t="str">
        <f t="shared" si="2"/>
        <v/>
      </c>
      <c r="E127" s="38" t="str">
        <f t="shared" si="3"/>
        <v/>
      </c>
      <c r="F127" s="37"/>
      <c r="G127" s="24"/>
      <c r="H127" s="36">
        <f t="shared" ref="H127:H145" si="5">ROUND(F127*G127,0)</f>
        <v>0</v>
      </c>
      <c r="I127" s="131" t="str">
        <f t="shared" si="4"/>
        <v/>
      </c>
      <c r="J127" s="37"/>
      <c r="K127" s="24"/>
      <c r="L127" s="132">
        <f t="shared" ref="L127:L145" si="6">ROUND(J127*K127,0)</f>
        <v>0</v>
      </c>
      <c r="M127" s="33">
        <f t="shared" ref="M127:M145" si="7">SUM(G127,K127)</f>
        <v>0</v>
      </c>
      <c r="N127" s="33">
        <f t="shared" ref="N127:N145" si="8">SUM(H127,L127)</f>
        <v>0</v>
      </c>
      <c r="O127" s="2"/>
    </row>
    <row r="128" spans="1:15" ht="15.6" x14ac:dyDescent="0.3">
      <c r="A128" s="150"/>
      <c r="B128" s="118">
        <f>B127+1</f>
        <v>3</v>
      </c>
      <c r="C128" s="27" t="str">
        <f t="shared" si="1"/>
        <v/>
      </c>
      <c r="D128" s="133" t="str">
        <f t="shared" si="2"/>
        <v/>
      </c>
      <c r="E128" s="38" t="str">
        <f t="shared" si="3"/>
        <v/>
      </c>
      <c r="F128" s="37"/>
      <c r="G128" s="24"/>
      <c r="H128" s="36">
        <f t="shared" si="5"/>
        <v>0</v>
      </c>
      <c r="I128" s="131" t="str">
        <f t="shared" si="4"/>
        <v/>
      </c>
      <c r="J128" s="37"/>
      <c r="K128" s="24"/>
      <c r="L128" s="132">
        <f t="shared" si="6"/>
        <v>0</v>
      </c>
      <c r="M128" s="33">
        <f t="shared" si="7"/>
        <v>0</v>
      </c>
      <c r="N128" s="33">
        <f t="shared" si="8"/>
        <v>0</v>
      </c>
      <c r="O128" s="2"/>
    </row>
    <row r="129" spans="1:15" ht="15.6" x14ac:dyDescent="0.3">
      <c r="A129" s="150"/>
      <c r="B129" s="118">
        <f>B128+1</f>
        <v>4</v>
      </c>
      <c r="C129" s="27" t="str">
        <f t="shared" si="1"/>
        <v/>
      </c>
      <c r="D129" s="133" t="str">
        <f t="shared" si="2"/>
        <v/>
      </c>
      <c r="E129" s="38" t="str">
        <f t="shared" si="3"/>
        <v/>
      </c>
      <c r="F129" s="37"/>
      <c r="G129" s="24"/>
      <c r="H129" s="36">
        <f t="shared" si="5"/>
        <v>0</v>
      </c>
      <c r="I129" s="131" t="str">
        <f t="shared" si="4"/>
        <v/>
      </c>
      <c r="J129" s="37"/>
      <c r="K129" s="24"/>
      <c r="L129" s="132">
        <f t="shared" si="6"/>
        <v>0</v>
      </c>
      <c r="M129" s="33">
        <f t="shared" si="7"/>
        <v>0</v>
      </c>
      <c r="N129" s="33">
        <f t="shared" si="8"/>
        <v>0</v>
      </c>
      <c r="O129" s="2"/>
    </row>
    <row r="130" spans="1:15" ht="15.6" x14ac:dyDescent="0.3">
      <c r="A130" s="150"/>
      <c r="B130" s="118">
        <f t="shared" ref="B130:B145" si="9">B129+1</f>
        <v>5</v>
      </c>
      <c r="C130" s="27" t="str">
        <f t="shared" si="1"/>
        <v/>
      </c>
      <c r="D130" s="133" t="str">
        <f t="shared" si="2"/>
        <v/>
      </c>
      <c r="E130" s="38" t="str">
        <f t="shared" si="3"/>
        <v/>
      </c>
      <c r="F130" s="37"/>
      <c r="G130" s="24"/>
      <c r="H130" s="36">
        <f t="shared" si="5"/>
        <v>0</v>
      </c>
      <c r="I130" s="131" t="str">
        <f t="shared" si="4"/>
        <v/>
      </c>
      <c r="J130" s="37"/>
      <c r="K130" s="24"/>
      <c r="L130" s="132">
        <f t="shared" si="6"/>
        <v>0</v>
      </c>
      <c r="M130" s="33">
        <f t="shared" si="7"/>
        <v>0</v>
      </c>
      <c r="N130" s="33">
        <f t="shared" si="8"/>
        <v>0</v>
      </c>
      <c r="O130" s="2"/>
    </row>
    <row r="131" spans="1:15" ht="15.6" x14ac:dyDescent="0.3">
      <c r="A131" s="150"/>
      <c r="B131" s="118">
        <f t="shared" si="9"/>
        <v>6</v>
      </c>
      <c r="C131" s="27" t="str">
        <f t="shared" si="1"/>
        <v/>
      </c>
      <c r="D131" s="133" t="str">
        <f t="shared" si="2"/>
        <v/>
      </c>
      <c r="E131" s="38" t="str">
        <f t="shared" si="3"/>
        <v/>
      </c>
      <c r="F131" s="37"/>
      <c r="G131" s="24"/>
      <c r="H131" s="36">
        <f t="shared" si="5"/>
        <v>0</v>
      </c>
      <c r="I131" s="131" t="str">
        <f t="shared" si="4"/>
        <v/>
      </c>
      <c r="J131" s="37"/>
      <c r="K131" s="24"/>
      <c r="L131" s="132">
        <f t="shared" si="6"/>
        <v>0</v>
      </c>
      <c r="M131" s="33">
        <f t="shared" si="7"/>
        <v>0</v>
      </c>
      <c r="N131" s="33">
        <f t="shared" si="8"/>
        <v>0</v>
      </c>
      <c r="O131" s="2"/>
    </row>
    <row r="132" spans="1:15" ht="15.6" x14ac:dyDescent="0.3">
      <c r="A132" s="150"/>
      <c r="B132" s="118">
        <f t="shared" si="9"/>
        <v>7</v>
      </c>
      <c r="C132" s="27" t="str">
        <f t="shared" si="1"/>
        <v/>
      </c>
      <c r="D132" s="133" t="str">
        <f t="shared" si="2"/>
        <v/>
      </c>
      <c r="E132" s="38" t="str">
        <f t="shared" si="3"/>
        <v/>
      </c>
      <c r="F132" s="37"/>
      <c r="G132" s="24"/>
      <c r="H132" s="36">
        <f t="shared" si="5"/>
        <v>0</v>
      </c>
      <c r="I132" s="131" t="str">
        <f t="shared" si="4"/>
        <v/>
      </c>
      <c r="J132" s="37"/>
      <c r="K132" s="24"/>
      <c r="L132" s="132">
        <f t="shared" si="6"/>
        <v>0</v>
      </c>
      <c r="M132" s="33">
        <f t="shared" si="7"/>
        <v>0</v>
      </c>
      <c r="N132" s="33">
        <f t="shared" si="8"/>
        <v>0</v>
      </c>
      <c r="O132" s="2"/>
    </row>
    <row r="133" spans="1:15" ht="15.6" x14ac:dyDescent="0.3">
      <c r="A133" s="150"/>
      <c r="B133" s="118">
        <f t="shared" si="9"/>
        <v>8</v>
      </c>
      <c r="C133" s="27" t="str">
        <f t="shared" si="1"/>
        <v/>
      </c>
      <c r="D133" s="133" t="str">
        <f t="shared" si="2"/>
        <v/>
      </c>
      <c r="E133" s="38" t="str">
        <f t="shared" si="3"/>
        <v/>
      </c>
      <c r="F133" s="37"/>
      <c r="G133" s="24"/>
      <c r="H133" s="36">
        <f t="shared" si="5"/>
        <v>0</v>
      </c>
      <c r="I133" s="131" t="str">
        <f t="shared" si="4"/>
        <v/>
      </c>
      <c r="J133" s="37"/>
      <c r="K133" s="24"/>
      <c r="L133" s="132">
        <f t="shared" si="6"/>
        <v>0</v>
      </c>
      <c r="M133" s="33">
        <f t="shared" si="7"/>
        <v>0</v>
      </c>
      <c r="N133" s="33">
        <f t="shared" si="8"/>
        <v>0</v>
      </c>
      <c r="O133" s="2"/>
    </row>
    <row r="134" spans="1:15" ht="15.6" x14ac:dyDescent="0.3">
      <c r="A134" s="150"/>
      <c r="B134" s="118">
        <f t="shared" si="9"/>
        <v>9</v>
      </c>
      <c r="C134" s="27" t="str">
        <f t="shared" si="1"/>
        <v/>
      </c>
      <c r="D134" s="133" t="str">
        <f t="shared" si="2"/>
        <v/>
      </c>
      <c r="E134" s="38" t="str">
        <f t="shared" si="3"/>
        <v/>
      </c>
      <c r="F134" s="37"/>
      <c r="G134" s="24"/>
      <c r="H134" s="36">
        <f t="shared" si="5"/>
        <v>0</v>
      </c>
      <c r="I134" s="131" t="str">
        <f t="shared" si="4"/>
        <v/>
      </c>
      <c r="J134" s="37"/>
      <c r="K134" s="24"/>
      <c r="L134" s="132">
        <f t="shared" si="6"/>
        <v>0</v>
      </c>
      <c r="M134" s="33">
        <f t="shared" si="7"/>
        <v>0</v>
      </c>
      <c r="N134" s="33">
        <f t="shared" si="8"/>
        <v>0</v>
      </c>
      <c r="O134" s="2"/>
    </row>
    <row r="135" spans="1:15" ht="15.6" x14ac:dyDescent="0.3">
      <c r="A135" s="150"/>
      <c r="B135" s="118">
        <f t="shared" si="9"/>
        <v>10</v>
      </c>
      <c r="C135" s="27" t="str">
        <f t="shared" si="1"/>
        <v/>
      </c>
      <c r="D135" s="133" t="str">
        <f t="shared" si="2"/>
        <v/>
      </c>
      <c r="E135" s="38" t="str">
        <f t="shared" si="3"/>
        <v/>
      </c>
      <c r="F135" s="37"/>
      <c r="G135" s="24"/>
      <c r="H135" s="36">
        <f t="shared" si="5"/>
        <v>0</v>
      </c>
      <c r="I135" s="131" t="str">
        <f t="shared" si="4"/>
        <v/>
      </c>
      <c r="J135" s="37"/>
      <c r="K135" s="24"/>
      <c r="L135" s="132">
        <f t="shared" si="6"/>
        <v>0</v>
      </c>
      <c r="M135" s="33">
        <f t="shared" si="7"/>
        <v>0</v>
      </c>
      <c r="N135" s="33">
        <f t="shared" si="8"/>
        <v>0</v>
      </c>
      <c r="O135" s="2"/>
    </row>
    <row r="136" spans="1:15" ht="15.6" x14ac:dyDescent="0.3">
      <c r="A136" s="150"/>
      <c r="B136" s="118">
        <f t="shared" si="9"/>
        <v>11</v>
      </c>
      <c r="C136" s="27" t="str">
        <f t="shared" si="1"/>
        <v/>
      </c>
      <c r="D136" s="133" t="str">
        <f t="shared" si="2"/>
        <v/>
      </c>
      <c r="E136" s="38" t="str">
        <f t="shared" si="3"/>
        <v/>
      </c>
      <c r="F136" s="37"/>
      <c r="G136" s="24"/>
      <c r="H136" s="36">
        <f t="shared" si="5"/>
        <v>0</v>
      </c>
      <c r="I136" s="131" t="str">
        <f t="shared" si="4"/>
        <v/>
      </c>
      <c r="J136" s="37"/>
      <c r="K136" s="24"/>
      <c r="L136" s="132">
        <f t="shared" si="6"/>
        <v>0</v>
      </c>
      <c r="M136" s="33">
        <f t="shared" si="7"/>
        <v>0</v>
      </c>
      <c r="N136" s="33">
        <f t="shared" si="8"/>
        <v>0</v>
      </c>
      <c r="O136" s="2"/>
    </row>
    <row r="137" spans="1:15" ht="15.6" x14ac:dyDescent="0.3">
      <c r="A137" s="150"/>
      <c r="B137" s="118">
        <f t="shared" si="9"/>
        <v>12</v>
      </c>
      <c r="C137" s="27" t="str">
        <f t="shared" si="1"/>
        <v/>
      </c>
      <c r="D137" s="133" t="str">
        <f t="shared" si="2"/>
        <v/>
      </c>
      <c r="E137" s="38" t="str">
        <f t="shared" si="3"/>
        <v/>
      </c>
      <c r="F137" s="37"/>
      <c r="G137" s="24"/>
      <c r="H137" s="36">
        <f t="shared" si="5"/>
        <v>0</v>
      </c>
      <c r="I137" s="131" t="str">
        <f t="shared" si="4"/>
        <v/>
      </c>
      <c r="J137" s="37"/>
      <c r="K137" s="24"/>
      <c r="L137" s="132">
        <f t="shared" si="6"/>
        <v>0</v>
      </c>
      <c r="M137" s="33">
        <f t="shared" si="7"/>
        <v>0</v>
      </c>
      <c r="N137" s="33">
        <f t="shared" si="8"/>
        <v>0</v>
      </c>
      <c r="O137" s="2"/>
    </row>
    <row r="138" spans="1:15" ht="15.6" x14ac:dyDescent="0.3">
      <c r="A138" s="150"/>
      <c r="B138" s="118">
        <f t="shared" si="9"/>
        <v>13</v>
      </c>
      <c r="C138" s="27" t="str">
        <f t="shared" si="1"/>
        <v/>
      </c>
      <c r="D138" s="133" t="str">
        <f t="shared" si="2"/>
        <v/>
      </c>
      <c r="E138" s="38" t="str">
        <f t="shared" si="3"/>
        <v/>
      </c>
      <c r="F138" s="37"/>
      <c r="G138" s="24"/>
      <c r="H138" s="36">
        <f t="shared" si="5"/>
        <v>0</v>
      </c>
      <c r="I138" s="131" t="str">
        <f t="shared" si="4"/>
        <v/>
      </c>
      <c r="J138" s="37"/>
      <c r="K138" s="24"/>
      <c r="L138" s="132">
        <f t="shared" si="6"/>
        <v>0</v>
      </c>
      <c r="M138" s="33">
        <f t="shared" si="7"/>
        <v>0</v>
      </c>
      <c r="N138" s="33">
        <f t="shared" si="8"/>
        <v>0</v>
      </c>
      <c r="O138" s="2"/>
    </row>
    <row r="139" spans="1:15" ht="15.6" x14ac:dyDescent="0.3">
      <c r="A139" s="150"/>
      <c r="B139" s="118">
        <f t="shared" si="9"/>
        <v>14</v>
      </c>
      <c r="C139" s="27" t="str">
        <f t="shared" si="1"/>
        <v/>
      </c>
      <c r="D139" s="133" t="str">
        <f t="shared" si="2"/>
        <v/>
      </c>
      <c r="E139" s="38" t="str">
        <f t="shared" si="3"/>
        <v/>
      </c>
      <c r="F139" s="37"/>
      <c r="G139" s="24"/>
      <c r="H139" s="36">
        <f t="shared" si="5"/>
        <v>0</v>
      </c>
      <c r="I139" s="131" t="str">
        <f t="shared" si="4"/>
        <v/>
      </c>
      <c r="J139" s="37"/>
      <c r="K139" s="24"/>
      <c r="L139" s="132">
        <f t="shared" si="6"/>
        <v>0</v>
      </c>
      <c r="M139" s="33">
        <f t="shared" si="7"/>
        <v>0</v>
      </c>
      <c r="N139" s="33">
        <f t="shared" si="8"/>
        <v>0</v>
      </c>
      <c r="O139" s="2"/>
    </row>
    <row r="140" spans="1:15" ht="15.6" x14ac:dyDescent="0.3">
      <c r="A140" s="150"/>
      <c r="B140" s="118">
        <f t="shared" si="9"/>
        <v>15</v>
      </c>
      <c r="C140" s="27" t="str">
        <f t="shared" si="1"/>
        <v/>
      </c>
      <c r="D140" s="133" t="str">
        <f t="shared" si="2"/>
        <v/>
      </c>
      <c r="E140" s="38" t="str">
        <f t="shared" si="3"/>
        <v/>
      </c>
      <c r="F140" s="37"/>
      <c r="G140" s="24"/>
      <c r="H140" s="36">
        <f t="shared" si="5"/>
        <v>0</v>
      </c>
      <c r="I140" s="131" t="str">
        <f t="shared" si="4"/>
        <v/>
      </c>
      <c r="J140" s="37"/>
      <c r="K140" s="24"/>
      <c r="L140" s="132">
        <f t="shared" si="6"/>
        <v>0</v>
      </c>
      <c r="M140" s="33">
        <f t="shared" si="7"/>
        <v>0</v>
      </c>
      <c r="N140" s="33">
        <f t="shared" si="8"/>
        <v>0</v>
      </c>
      <c r="O140" s="2"/>
    </row>
    <row r="141" spans="1:15" ht="15.6" x14ac:dyDescent="0.3">
      <c r="A141" s="150"/>
      <c r="B141" s="118">
        <f t="shared" si="9"/>
        <v>16</v>
      </c>
      <c r="C141" s="27" t="str">
        <f t="shared" si="1"/>
        <v/>
      </c>
      <c r="D141" s="133" t="str">
        <f t="shared" si="2"/>
        <v/>
      </c>
      <c r="E141" s="38" t="str">
        <f t="shared" si="3"/>
        <v/>
      </c>
      <c r="F141" s="37"/>
      <c r="G141" s="24"/>
      <c r="H141" s="36">
        <f t="shared" si="5"/>
        <v>0</v>
      </c>
      <c r="I141" s="131" t="str">
        <f t="shared" si="4"/>
        <v/>
      </c>
      <c r="J141" s="37"/>
      <c r="K141" s="24"/>
      <c r="L141" s="132">
        <f t="shared" si="6"/>
        <v>0</v>
      </c>
      <c r="M141" s="33">
        <f t="shared" si="7"/>
        <v>0</v>
      </c>
      <c r="N141" s="33">
        <f t="shared" si="8"/>
        <v>0</v>
      </c>
      <c r="O141" s="2"/>
    </row>
    <row r="142" spans="1:15" ht="15.6" x14ac:dyDescent="0.3">
      <c r="A142" s="150"/>
      <c r="B142" s="118">
        <f t="shared" si="9"/>
        <v>17</v>
      </c>
      <c r="C142" s="27" t="str">
        <f t="shared" si="1"/>
        <v/>
      </c>
      <c r="D142" s="133" t="str">
        <f t="shared" si="2"/>
        <v/>
      </c>
      <c r="E142" s="38" t="str">
        <f t="shared" si="3"/>
        <v/>
      </c>
      <c r="F142" s="37"/>
      <c r="G142" s="24"/>
      <c r="H142" s="36">
        <f t="shared" si="5"/>
        <v>0</v>
      </c>
      <c r="I142" s="131" t="str">
        <f t="shared" si="4"/>
        <v/>
      </c>
      <c r="J142" s="37"/>
      <c r="K142" s="24"/>
      <c r="L142" s="132">
        <f t="shared" si="6"/>
        <v>0</v>
      </c>
      <c r="M142" s="33">
        <f t="shared" si="7"/>
        <v>0</v>
      </c>
      <c r="N142" s="33">
        <f t="shared" si="8"/>
        <v>0</v>
      </c>
      <c r="O142" s="2"/>
    </row>
    <row r="143" spans="1:15" ht="15.6" x14ac:dyDescent="0.3">
      <c r="A143" s="150"/>
      <c r="B143" s="118">
        <f t="shared" si="9"/>
        <v>18</v>
      </c>
      <c r="C143" s="27" t="str">
        <f t="shared" si="1"/>
        <v/>
      </c>
      <c r="D143" s="133" t="str">
        <f t="shared" si="2"/>
        <v/>
      </c>
      <c r="E143" s="38" t="str">
        <f t="shared" si="3"/>
        <v/>
      </c>
      <c r="F143" s="37"/>
      <c r="G143" s="24"/>
      <c r="H143" s="36">
        <f t="shared" si="5"/>
        <v>0</v>
      </c>
      <c r="I143" s="131" t="str">
        <f t="shared" si="4"/>
        <v/>
      </c>
      <c r="J143" s="37"/>
      <c r="K143" s="24"/>
      <c r="L143" s="132">
        <f t="shared" si="6"/>
        <v>0</v>
      </c>
      <c r="M143" s="33">
        <f t="shared" si="7"/>
        <v>0</v>
      </c>
      <c r="N143" s="33">
        <f t="shared" si="8"/>
        <v>0</v>
      </c>
      <c r="O143" s="2"/>
    </row>
    <row r="144" spans="1:15" ht="15.6" x14ac:dyDescent="0.3">
      <c r="A144" s="150"/>
      <c r="B144" s="118">
        <f t="shared" si="9"/>
        <v>19</v>
      </c>
      <c r="C144" s="27" t="str">
        <f t="shared" si="1"/>
        <v/>
      </c>
      <c r="D144" s="133" t="str">
        <f t="shared" si="2"/>
        <v/>
      </c>
      <c r="E144" s="38" t="str">
        <f t="shared" si="3"/>
        <v/>
      </c>
      <c r="F144" s="37"/>
      <c r="G144" s="24"/>
      <c r="H144" s="36">
        <f t="shared" si="5"/>
        <v>0</v>
      </c>
      <c r="I144" s="131" t="str">
        <f t="shared" si="4"/>
        <v/>
      </c>
      <c r="J144" s="37"/>
      <c r="K144" s="24"/>
      <c r="L144" s="132">
        <f t="shared" si="6"/>
        <v>0</v>
      </c>
      <c r="M144" s="33">
        <f t="shared" si="7"/>
        <v>0</v>
      </c>
      <c r="N144" s="33">
        <f t="shared" si="8"/>
        <v>0</v>
      </c>
      <c r="O144" s="2"/>
    </row>
    <row r="145" spans="1:32" ht="15.6" x14ac:dyDescent="0.3">
      <c r="A145" s="150"/>
      <c r="B145" s="118">
        <f t="shared" si="9"/>
        <v>20</v>
      </c>
      <c r="C145" s="27" t="str">
        <f t="shared" si="1"/>
        <v/>
      </c>
      <c r="D145" s="133" t="str">
        <f t="shared" si="2"/>
        <v/>
      </c>
      <c r="E145" s="38" t="str">
        <f t="shared" si="3"/>
        <v/>
      </c>
      <c r="F145" s="37"/>
      <c r="G145" s="24"/>
      <c r="H145" s="36">
        <f t="shared" si="5"/>
        <v>0</v>
      </c>
      <c r="I145" s="131" t="str">
        <f t="shared" si="4"/>
        <v/>
      </c>
      <c r="J145" s="37"/>
      <c r="K145" s="24"/>
      <c r="L145" s="132">
        <f t="shared" si="6"/>
        <v>0</v>
      </c>
      <c r="M145" s="33">
        <f t="shared" si="7"/>
        <v>0</v>
      </c>
      <c r="N145" s="33">
        <f t="shared" si="8"/>
        <v>0</v>
      </c>
      <c r="O145" s="2"/>
    </row>
    <row r="146" spans="1:32" x14ac:dyDescent="0.3">
      <c r="A146" s="150"/>
      <c r="B146" s="2"/>
      <c r="C146" s="220" t="s">
        <v>1851</v>
      </c>
      <c r="D146" s="220"/>
      <c r="E146" s="220"/>
      <c r="F146" s="220"/>
      <c r="G146" s="220"/>
      <c r="H146" s="220"/>
      <c r="I146" s="220"/>
      <c r="J146" s="220"/>
      <c r="K146" s="220"/>
      <c r="L146" s="220"/>
      <c r="M146" s="220"/>
      <c r="N146" s="220"/>
      <c r="O146" s="2"/>
    </row>
    <row r="147" spans="1:32" x14ac:dyDescent="0.3">
      <c r="A147" s="103"/>
      <c r="B147" s="2"/>
      <c r="C147" s="76"/>
      <c r="D147" s="76"/>
      <c r="E147" s="76"/>
      <c r="F147" s="76"/>
      <c r="G147" s="76"/>
      <c r="H147" s="76"/>
      <c r="I147" s="76"/>
      <c r="J147" s="76"/>
      <c r="K147" s="76"/>
      <c r="L147" s="76"/>
      <c r="M147" s="76"/>
      <c r="N147" s="76"/>
      <c r="O147" s="2"/>
    </row>
    <row r="148" spans="1:32" x14ac:dyDescent="0.3">
      <c r="A148" s="103"/>
      <c r="B148" s="2" t="s">
        <v>2081</v>
      </c>
      <c r="C148" s="76"/>
      <c r="D148" s="76"/>
      <c r="E148" s="76"/>
      <c r="F148" s="76"/>
      <c r="G148" s="76"/>
      <c r="H148" s="76"/>
      <c r="I148" s="76"/>
      <c r="J148" s="76"/>
      <c r="K148" s="76"/>
      <c r="L148" s="76"/>
      <c r="M148" s="76"/>
      <c r="N148" s="76"/>
      <c r="O148" s="2"/>
    </row>
    <row r="149" spans="1:32" x14ac:dyDescent="0.3">
      <c r="A149" s="103"/>
      <c r="B149" s="2"/>
      <c r="C149" s="76"/>
      <c r="D149" s="76"/>
      <c r="E149" s="76"/>
      <c r="F149" s="76"/>
      <c r="G149" s="76"/>
      <c r="H149" s="76"/>
      <c r="I149" s="76"/>
      <c r="J149" s="76"/>
      <c r="K149" s="76"/>
      <c r="L149" s="76"/>
      <c r="M149" s="76"/>
      <c r="N149" s="76"/>
      <c r="O149" s="2"/>
    </row>
    <row r="150" spans="1:32" ht="57" customHeight="1" x14ac:dyDescent="0.3">
      <c r="A150" s="103"/>
      <c r="B150" s="2"/>
      <c r="C150" s="39" t="s">
        <v>1829</v>
      </c>
      <c r="D150" s="39"/>
      <c r="E150" s="39"/>
      <c r="F150" s="40" t="s">
        <v>1832</v>
      </c>
      <c r="G150" s="40" t="s">
        <v>1833</v>
      </c>
      <c r="H150" s="40" t="s">
        <v>1834</v>
      </c>
      <c r="I150" s="2"/>
      <c r="J150" s="2"/>
      <c r="K150" s="2"/>
      <c r="L150" s="2"/>
      <c r="M150" s="2"/>
      <c r="N150" s="2"/>
      <c r="O150" s="2"/>
    </row>
    <row r="151" spans="1:32" ht="41.25" customHeight="1" x14ac:dyDescent="0.3">
      <c r="A151" s="103"/>
      <c r="B151" s="2"/>
      <c r="C151" s="229" t="s">
        <v>1831</v>
      </c>
      <c r="D151" s="229"/>
      <c r="E151" s="229"/>
      <c r="F151" s="37"/>
      <c r="G151" s="127"/>
      <c r="H151" s="36">
        <f>ROUND(G151*F151,0)</f>
        <v>0</v>
      </c>
      <c r="I151" s="2"/>
      <c r="J151" s="2"/>
      <c r="K151" s="2"/>
      <c r="L151" s="2"/>
      <c r="M151" s="2"/>
      <c r="N151" s="2"/>
      <c r="O151" s="2"/>
    </row>
    <row r="152" spans="1:32" x14ac:dyDescent="0.3">
      <c r="A152" s="103"/>
      <c r="B152" s="2"/>
      <c r="C152" s="76"/>
      <c r="D152" s="76"/>
      <c r="E152" s="76"/>
      <c r="F152" s="76"/>
      <c r="G152" s="76"/>
      <c r="H152" s="76"/>
      <c r="I152" s="76"/>
      <c r="J152" s="76"/>
      <c r="K152" s="76"/>
      <c r="L152" s="76"/>
      <c r="M152" s="76"/>
      <c r="N152" s="76"/>
      <c r="O152" s="2"/>
    </row>
    <row r="153" spans="1:32" x14ac:dyDescent="0.3">
      <c r="A153" s="103"/>
      <c r="B153" s="2"/>
      <c r="C153" s="76"/>
      <c r="D153" s="76"/>
      <c r="E153" s="76"/>
      <c r="F153" s="76"/>
      <c r="G153" s="76"/>
      <c r="H153" s="76"/>
      <c r="I153" s="76"/>
      <c r="J153" s="76"/>
      <c r="K153" s="76"/>
      <c r="L153" s="76"/>
      <c r="M153" s="76"/>
      <c r="N153" s="76"/>
      <c r="O153" s="2"/>
    </row>
    <row r="154" spans="1:32" ht="48.75" customHeight="1" x14ac:dyDescent="0.3">
      <c r="A154" s="103"/>
      <c r="B154" s="230" t="s">
        <v>2070</v>
      </c>
      <c r="C154" s="230"/>
      <c r="D154" s="230"/>
      <c r="E154" s="230"/>
      <c r="F154" s="230"/>
      <c r="G154" s="230"/>
      <c r="H154" s="230"/>
      <c r="I154" s="230"/>
      <c r="J154" s="230"/>
      <c r="K154" s="230"/>
      <c r="L154" s="230"/>
      <c r="M154" s="230"/>
      <c r="N154" s="230"/>
      <c r="O154" s="230"/>
    </row>
    <row r="155" spans="1:32" x14ac:dyDescent="0.3">
      <c r="A155" s="103"/>
      <c r="B155" s="87"/>
      <c r="C155" s="87"/>
      <c r="D155" s="87"/>
      <c r="E155" s="87"/>
      <c r="F155" s="87"/>
      <c r="G155" s="87"/>
      <c r="H155" s="87"/>
      <c r="I155" s="87"/>
      <c r="J155" s="87"/>
      <c r="K155" s="87"/>
      <c r="L155" s="87"/>
      <c r="M155" s="87"/>
      <c r="N155" s="87"/>
      <c r="O155" s="87"/>
    </row>
    <row r="156" spans="1:32" x14ac:dyDescent="0.3">
      <c r="A156" s="103"/>
      <c r="B156" s="230" t="s">
        <v>2068</v>
      </c>
      <c r="C156" s="230"/>
      <c r="D156" s="230"/>
      <c r="E156" s="230"/>
      <c r="F156" s="230"/>
      <c r="G156" s="230"/>
      <c r="H156" s="230"/>
      <c r="I156" s="230"/>
      <c r="J156" s="230"/>
      <c r="K156" s="230"/>
      <c r="L156" s="230"/>
      <c r="M156" s="230"/>
      <c r="N156" s="230"/>
      <c r="O156" s="230"/>
    </row>
    <row r="157" spans="1:32" x14ac:dyDescent="0.3">
      <c r="A157" s="103"/>
      <c r="B157" s="2"/>
      <c r="C157" s="76"/>
      <c r="D157" s="76"/>
      <c r="E157" s="76"/>
      <c r="F157" s="76"/>
      <c r="G157" s="76"/>
      <c r="H157" s="76"/>
      <c r="I157" s="76"/>
      <c r="J157" s="76"/>
      <c r="K157" s="76"/>
      <c r="L157" s="76"/>
      <c r="M157" s="76"/>
      <c r="N157" s="76"/>
      <c r="O157" s="2"/>
    </row>
    <row r="158" spans="1:32" ht="51.75" customHeight="1" x14ac:dyDescent="0.3">
      <c r="A158" s="103"/>
      <c r="B158" s="2"/>
      <c r="C158" s="240" t="s">
        <v>1930</v>
      </c>
      <c r="D158" s="241"/>
      <c r="E158" s="242"/>
      <c r="F158" s="40" t="s">
        <v>1931</v>
      </c>
      <c r="G158" s="76"/>
      <c r="H158" s="76"/>
      <c r="I158" s="76"/>
      <c r="J158" s="76"/>
      <c r="K158" s="76"/>
      <c r="L158" s="76"/>
      <c r="M158" s="2"/>
      <c r="N158" s="2"/>
      <c r="O158" s="2"/>
      <c r="AE158" s="78"/>
      <c r="AF158" s="78"/>
    </row>
    <row r="159" spans="1:32" ht="55.5" customHeight="1" x14ac:dyDescent="0.3">
      <c r="A159" s="103"/>
      <c r="B159" s="2"/>
      <c r="C159" s="229" t="s">
        <v>2071</v>
      </c>
      <c r="D159" s="229"/>
      <c r="E159" s="229"/>
      <c r="F159" s="36">
        <f>Analysis!B90</f>
        <v>60</v>
      </c>
      <c r="G159" s="76"/>
      <c r="H159" s="76"/>
      <c r="I159" s="76"/>
      <c r="J159" s="76"/>
      <c r="K159" s="76"/>
      <c r="L159" s="76"/>
      <c r="M159" s="2"/>
      <c r="N159" s="2"/>
      <c r="O159" s="2"/>
      <c r="AE159" s="78"/>
      <c r="AF159" s="78"/>
    </row>
    <row r="160" spans="1:32" x14ac:dyDescent="0.3">
      <c r="A160" s="103"/>
      <c r="B160" s="2"/>
      <c r="C160" s="76"/>
      <c r="D160" s="76"/>
      <c r="E160" s="76"/>
      <c r="F160" s="76"/>
      <c r="G160" s="76"/>
      <c r="H160" s="76"/>
      <c r="I160" s="76"/>
      <c r="J160" s="76"/>
      <c r="K160" s="76"/>
      <c r="L160" s="76"/>
      <c r="M160" s="76"/>
      <c r="N160" s="76"/>
      <c r="O160" s="2"/>
    </row>
    <row r="161" spans="1:15" x14ac:dyDescent="0.3">
      <c r="A161" s="103"/>
      <c r="B161" s="2"/>
      <c r="C161" s="76"/>
      <c r="D161" s="76"/>
      <c r="E161" s="76"/>
      <c r="F161" s="76"/>
      <c r="G161" s="76"/>
      <c r="H161" s="76"/>
      <c r="I161" s="76"/>
      <c r="J161" s="76"/>
      <c r="K161" s="76"/>
      <c r="L161" s="76"/>
      <c r="M161" s="76"/>
      <c r="N161" s="76"/>
      <c r="O161" s="2"/>
    </row>
    <row r="162" spans="1:15" x14ac:dyDescent="0.3">
      <c r="A162" s="103"/>
      <c r="B162" s="2"/>
      <c r="C162" s="76"/>
      <c r="D162" s="76"/>
      <c r="E162" s="76"/>
      <c r="F162" s="76"/>
      <c r="G162" s="76"/>
      <c r="H162" s="76"/>
      <c r="I162" s="76"/>
      <c r="J162" s="76"/>
      <c r="K162" s="76"/>
      <c r="L162" s="76"/>
      <c r="M162" s="76"/>
      <c r="N162" s="76"/>
      <c r="O162" s="2"/>
    </row>
    <row r="163" spans="1:15" x14ac:dyDescent="0.3">
      <c r="A163" s="103"/>
      <c r="B163" s="2"/>
      <c r="C163" s="76"/>
      <c r="D163" s="76"/>
      <c r="E163" s="76"/>
      <c r="F163" s="76"/>
      <c r="G163" s="76"/>
      <c r="H163" s="76"/>
      <c r="I163" s="76"/>
      <c r="J163" s="76"/>
      <c r="K163" s="76"/>
      <c r="L163" s="76"/>
      <c r="M163" s="76"/>
      <c r="N163" s="76"/>
      <c r="O163" s="2"/>
    </row>
    <row r="165" spans="1:15" ht="15.6" x14ac:dyDescent="0.3">
      <c r="A165" s="210" t="s">
        <v>1</v>
      </c>
      <c r="B165" s="151" t="s">
        <v>2069</v>
      </c>
      <c r="C165" s="151"/>
      <c r="D165" s="151"/>
      <c r="E165" s="151"/>
      <c r="F165" s="151"/>
      <c r="G165" s="151"/>
      <c r="H165" s="151"/>
      <c r="I165" s="151"/>
      <c r="J165" s="151"/>
      <c r="K165" s="151"/>
      <c r="L165" s="151"/>
      <c r="M165" s="151"/>
      <c r="N165" s="151"/>
      <c r="O165" s="151"/>
    </row>
    <row r="166" spans="1:15" x14ac:dyDescent="0.3">
      <c r="A166" s="210"/>
      <c r="B166" s="89"/>
      <c r="C166" s="89"/>
      <c r="D166" s="89"/>
      <c r="E166" s="89"/>
      <c r="F166" s="89"/>
      <c r="G166" s="89"/>
      <c r="H166" s="89"/>
      <c r="I166" s="89"/>
      <c r="J166" s="89"/>
      <c r="K166" s="89"/>
      <c r="L166" s="89"/>
      <c r="M166" s="89"/>
      <c r="N166" s="89"/>
      <c r="O166" s="89"/>
    </row>
    <row r="167" spans="1:15" ht="62.25" customHeight="1" x14ac:dyDescent="0.3">
      <c r="A167" s="210"/>
      <c r="B167" s="89"/>
      <c r="C167" s="119" t="s">
        <v>2</v>
      </c>
      <c r="D167" s="120" t="s">
        <v>707</v>
      </c>
      <c r="E167" s="236" t="s">
        <v>717</v>
      </c>
      <c r="F167" s="237"/>
      <c r="G167" s="238" t="s">
        <v>718</v>
      </c>
      <c r="H167" s="239"/>
      <c r="I167" s="217" t="s">
        <v>710</v>
      </c>
      <c r="J167" s="217"/>
      <c r="K167" s="217"/>
      <c r="L167" s="212" t="s">
        <v>711</v>
      </c>
      <c r="M167" s="212"/>
      <c r="N167" s="212"/>
      <c r="O167" s="89"/>
    </row>
    <row r="168" spans="1:15" ht="46.8" x14ac:dyDescent="0.3">
      <c r="A168" s="210"/>
      <c r="B168" s="89"/>
      <c r="C168" s="121" t="s">
        <v>1932</v>
      </c>
      <c r="D168" s="122" t="s">
        <v>1846</v>
      </c>
      <c r="E168" s="178">
        <f>Analysis!B93</f>
        <v>88</v>
      </c>
      <c r="F168" s="179"/>
      <c r="G168" s="213">
        <f>Analysis!B94</f>
        <v>0</v>
      </c>
      <c r="H168" s="214"/>
      <c r="I168" s="180">
        <f>Analysis!B95</f>
        <v>88</v>
      </c>
      <c r="J168" s="180"/>
      <c r="K168" s="180"/>
      <c r="L168" s="181">
        <f>Analysis!B96</f>
        <v>0</v>
      </c>
      <c r="M168" s="181"/>
      <c r="N168" s="181"/>
      <c r="O168" s="89"/>
    </row>
    <row r="169" spans="1:15" ht="46.8" x14ac:dyDescent="0.3">
      <c r="A169" s="210"/>
      <c r="B169" s="89"/>
      <c r="C169" s="121" t="s">
        <v>1848</v>
      </c>
      <c r="D169" s="122" t="s">
        <v>1847</v>
      </c>
      <c r="E169" s="178">
        <f>Analysis!B98</f>
        <v>1</v>
      </c>
      <c r="F169" s="179"/>
      <c r="G169" s="213">
        <f>Analysis!B99</f>
        <v>0</v>
      </c>
      <c r="H169" s="214"/>
      <c r="I169" s="180">
        <f>Analysis!B100</f>
        <v>1</v>
      </c>
      <c r="J169" s="180"/>
      <c r="K169" s="180"/>
      <c r="L169" s="181">
        <f>Analysis!B101</f>
        <v>0</v>
      </c>
      <c r="M169" s="181"/>
      <c r="N169" s="181"/>
      <c r="O169" s="89"/>
    </row>
    <row r="170" spans="1:15" ht="61.5" customHeight="1" x14ac:dyDescent="0.3">
      <c r="A170" s="210"/>
      <c r="B170" s="89"/>
      <c r="C170" s="121" t="s">
        <v>1849</v>
      </c>
      <c r="D170" s="122" t="s">
        <v>1850</v>
      </c>
      <c r="E170" s="178">
        <f>Analysis!B103</f>
        <v>147</v>
      </c>
      <c r="F170" s="179"/>
      <c r="G170" s="213">
        <f>Analysis!B104</f>
        <v>60</v>
      </c>
      <c r="H170" s="214"/>
      <c r="I170" s="180">
        <f>Analysis!B105</f>
        <v>87</v>
      </c>
      <c r="J170" s="180"/>
      <c r="K170" s="180"/>
      <c r="L170" s="181">
        <f>Analysis!B106</f>
        <v>0</v>
      </c>
      <c r="M170" s="181"/>
      <c r="N170" s="181"/>
      <c r="O170" s="89"/>
    </row>
    <row r="171" spans="1:15" ht="15.6" x14ac:dyDescent="0.3">
      <c r="A171" s="210"/>
      <c r="B171" s="123"/>
      <c r="C171" s="124"/>
      <c r="D171" s="124"/>
      <c r="E171" s="124"/>
      <c r="F171" s="124"/>
      <c r="G171" s="124"/>
      <c r="H171" s="124"/>
      <c r="I171" s="124"/>
      <c r="J171" s="124"/>
      <c r="K171" s="124"/>
      <c r="L171" s="124"/>
      <c r="M171" s="124"/>
      <c r="N171" s="124"/>
      <c r="O171" s="124"/>
    </row>
    <row r="172" spans="1:15" ht="65.25" customHeight="1" x14ac:dyDescent="0.3">
      <c r="A172" s="235" t="s">
        <v>714</v>
      </c>
      <c r="B172" s="235"/>
      <c r="C172" s="216" t="s">
        <v>1943</v>
      </c>
      <c r="D172" s="216"/>
      <c r="E172" s="216"/>
      <c r="F172" s="216"/>
      <c r="G172" s="216"/>
      <c r="H172" s="216"/>
      <c r="I172" s="216"/>
      <c r="J172" s="216"/>
      <c r="K172" s="216"/>
      <c r="L172" s="216"/>
      <c r="M172" s="216"/>
      <c r="N172" s="216"/>
      <c r="O172" s="216"/>
    </row>
    <row r="173" spans="1:15" ht="23.25" customHeight="1" x14ac:dyDescent="0.3">
      <c r="A173" s="177" t="str">
        <f>CONCATENATE(Analysis!C108,Analysis!C105,Analysis!C95)</f>
        <v>NOTE: You have gaps in meeting the Total Need and SSVF RRH Need</v>
      </c>
      <c r="B173" s="177"/>
      <c r="C173" s="177"/>
      <c r="D173" s="177"/>
      <c r="E173" s="177"/>
      <c r="F173" s="177"/>
      <c r="G173" s="177"/>
      <c r="H173" s="177"/>
      <c r="I173" s="177"/>
      <c r="J173" s="177"/>
      <c r="K173" s="177"/>
      <c r="L173" s="177"/>
      <c r="M173" s="177"/>
      <c r="N173" s="177"/>
      <c r="O173" s="177"/>
    </row>
    <row r="174" spans="1:15" ht="15" customHeight="1" x14ac:dyDescent="0.3">
      <c r="A174" s="150" t="s">
        <v>296</v>
      </c>
      <c r="B174" s="147" t="s">
        <v>294</v>
      </c>
      <c r="C174" s="147"/>
      <c r="D174" s="147"/>
      <c r="E174" s="147"/>
      <c r="F174" s="147"/>
      <c r="G174" s="147"/>
      <c r="H174" s="147"/>
      <c r="I174" s="147"/>
      <c r="J174" s="147"/>
      <c r="K174" s="147"/>
      <c r="L174" s="147"/>
      <c r="M174" s="147"/>
      <c r="N174" s="147"/>
      <c r="O174" s="147"/>
    </row>
    <row r="175" spans="1:15" ht="15" customHeight="1" x14ac:dyDescent="0.3">
      <c r="A175" s="150"/>
      <c r="B175" s="2"/>
      <c r="C175" s="2"/>
      <c r="D175" s="2"/>
      <c r="E175" s="2"/>
      <c r="F175" s="2"/>
      <c r="G175" s="2"/>
      <c r="H175" s="2"/>
      <c r="I175" s="2"/>
      <c r="J175" s="2"/>
      <c r="K175" s="2"/>
      <c r="L175" s="2"/>
      <c r="M175" s="2"/>
      <c r="N175" s="2"/>
      <c r="O175" s="2"/>
    </row>
    <row r="176" spans="1:15" ht="15" customHeight="1" x14ac:dyDescent="0.3">
      <c r="A176" s="150"/>
      <c r="B176" s="2"/>
      <c r="C176" s="211" t="s">
        <v>295</v>
      </c>
      <c r="D176" s="211"/>
      <c r="E176" s="182"/>
      <c r="F176" s="182"/>
      <c r="G176" s="182"/>
      <c r="H176" s="182"/>
      <c r="I176" s="182"/>
      <c r="J176" s="182"/>
      <c r="K176" s="182"/>
      <c r="L176" s="182"/>
      <c r="M176" s="182"/>
      <c r="N176" s="182"/>
      <c r="O176" s="2"/>
    </row>
    <row r="177" spans="1:32" ht="15" customHeight="1" x14ac:dyDescent="0.3">
      <c r="A177" s="150"/>
      <c r="B177" s="2"/>
      <c r="C177" s="211" t="s">
        <v>292</v>
      </c>
      <c r="D177" s="211"/>
      <c r="E177" s="182"/>
      <c r="F177" s="182"/>
      <c r="G177" s="182"/>
      <c r="H177" s="182"/>
      <c r="I177" s="182"/>
      <c r="J177" s="182"/>
      <c r="K177" s="182"/>
      <c r="L177" s="182"/>
      <c r="M177" s="182"/>
      <c r="N177" s="182"/>
      <c r="O177" s="2"/>
    </row>
    <row r="178" spans="1:32" ht="15" customHeight="1" x14ac:dyDescent="0.3">
      <c r="A178" s="150"/>
      <c r="B178" s="2"/>
      <c r="C178" s="211" t="s">
        <v>293</v>
      </c>
      <c r="D178" s="211"/>
      <c r="E178" s="182"/>
      <c r="F178" s="182"/>
      <c r="G178" s="182"/>
      <c r="H178" s="182"/>
      <c r="I178" s="182"/>
      <c r="J178" s="182"/>
      <c r="K178" s="182"/>
      <c r="L178" s="182"/>
      <c r="M178" s="182"/>
      <c r="N178" s="182"/>
      <c r="O178" s="2"/>
    </row>
    <row r="179" spans="1:32" ht="15" customHeight="1" x14ac:dyDescent="0.3">
      <c r="A179" s="150"/>
      <c r="B179" s="2"/>
      <c r="C179" s="2"/>
      <c r="D179" s="2"/>
      <c r="E179" s="2"/>
      <c r="F179" s="2"/>
      <c r="G179" s="2"/>
      <c r="H179" s="2"/>
      <c r="I179" s="2"/>
      <c r="J179" s="2"/>
      <c r="K179" s="2"/>
      <c r="L179" s="2"/>
      <c r="M179" s="2"/>
      <c r="N179" s="2"/>
      <c r="O179" s="2"/>
    </row>
    <row r="180" spans="1:32" ht="15.6" x14ac:dyDescent="0.3">
      <c r="A180" s="103"/>
      <c r="B180" s="215" t="s">
        <v>712</v>
      </c>
      <c r="C180" s="215"/>
      <c r="D180" s="215"/>
      <c r="E180" s="215"/>
      <c r="F180" s="215"/>
      <c r="G180" s="215"/>
      <c r="H180" s="215"/>
      <c r="I180" s="215"/>
      <c r="J180" s="215"/>
      <c r="K180" s="215"/>
      <c r="L180" s="215"/>
      <c r="M180" s="215"/>
      <c r="N180" s="215"/>
      <c r="O180" s="215"/>
    </row>
    <row r="181" spans="1:32" s="126" customFormat="1" x14ac:dyDescent="0.3">
      <c r="A181" s="125"/>
      <c r="P181" s="80"/>
      <c r="Q181" s="80"/>
      <c r="R181" s="80"/>
      <c r="S181" s="80"/>
      <c r="T181" s="80"/>
      <c r="U181" s="80"/>
      <c r="V181" s="80"/>
      <c r="W181" s="80"/>
      <c r="X181" s="80"/>
      <c r="Y181" s="80"/>
      <c r="Z181" s="80"/>
      <c r="AA181" s="80"/>
      <c r="AB181" s="80"/>
      <c r="AC181" s="80"/>
      <c r="AD181" s="80"/>
      <c r="AE181" s="80"/>
      <c r="AF181" s="80"/>
    </row>
    <row r="182" spans="1:32" ht="15.6" x14ac:dyDescent="0.3">
      <c r="A182" s="209" t="s">
        <v>291</v>
      </c>
      <c r="B182" s="209"/>
      <c r="C182" s="209"/>
      <c r="D182" s="209"/>
      <c r="E182" s="209"/>
      <c r="F182" s="209"/>
      <c r="G182" s="209"/>
      <c r="H182" s="209"/>
      <c r="I182" s="209"/>
      <c r="J182" s="209"/>
      <c r="K182" s="209"/>
      <c r="L182" s="209"/>
      <c r="M182" s="209"/>
      <c r="N182" s="209"/>
      <c r="O182" s="209"/>
    </row>
  </sheetData>
  <sheetProtection password="DD3F" sheet="1" objects="1" scenarios="1" formatCells="0" formatColumns="0" formatRows="0" sort="0" autoFilter="0"/>
  <mergeCells count="102">
    <mergeCell ref="J13:L13"/>
    <mergeCell ref="C28:F28"/>
    <mergeCell ref="B31:O31"/>
    <mergeCell ref="E123:H123"/>
    <mergeCell ref="C122:L122"/>
    <mergeCell ref="B120:O120"/>
    <mergeCell ref="M123:N123"/>
    <mergeCell ref="B118:O118"/>
    <mergeCell ref="A172:B172"/>
    <mergeCell ref="E167:F167"/>
    <mergeCell ref="E169:F169"/>
    <mergeCell ref="G167:H167"/>
    <mergeCell ref="E170:F170"/>
    <mergeCell ref="A45:A48"/>
    <mergeCell ref="C47:D47"/>
    <mergeCell ref="C159:E159"/>
    <mergeCell ref="C158:E158"/>
    <mergeCell ref="B115:O115"/>
    <mergeCell ref="C45:D45"/>
    <mergeCell ref="B154:O154"/>
    <mergeCell ref="B156:O156"/>
    <mergeCell ref="J25:L25"/>
    <mergeCell ref="G24:I24"/>
    <mergeCell ref="J24:L24"/>
    <mergeCell ref="C14:I14"/>
    <mergeCell ref="C146:N146"/>
    <mergeCell ref="G28:I28"/>
    <mergeCell ref="J28:L28"/>
    <mergeCell ref="G27:I27"/>
    <mergeCell ref="J27:L27"/>
    <mergeCell ref="I96:L96"/>
    <mergeCell ref="B91:O91"/>
    <mergeCell ref="C151:E151"/>
    <mergeCell ref="A182:O182"/>
    <mergeCell ref="B165:O165"/>
    <mergeCell ref="B174:O174"/>
    <mergeCell ref="A165:A171"/>
    <mergeCell ref="I170:K170"/>
    <mergeCell ref="C176:D176"/>
    <mergeCell ref="C177:D177"/>
    <mergeCell ref="C178:D178"/>
    <mergeCell ref="I169:K169"/>
    <mergeCell ref="L167:N167"/>
    <mergeCell ref="L169:N169"/>
    <mergeCell ref="L170:N170"/>
    <mergeCell ref="E178:N178"/>
    <mergeCell ref="G168:H168"/>
    <mergeCell ref="G169:H169"/>
    <mergeCell ref="G170:H170"/>
    <mergeCell ref="B180:O180"/>
    <mergeCell ref="C172:O172"/>
    <mergeCell ref="E177:N177"/>
    <mergeCell ref="A174:A179"/>
    <mergeCell ref="I167:K167"/>
    <mergeCell ref="A3:N3"/>
    <mergeCell ref="A173:O173"/>
    <mergeCell ref="E168:F168"/>
    <mergeCell ref="I168:K168"/>
    <mergeCell ref="L168:N168"/>
    <mergeCell ref="E176:N176"/>
    <mergeCell ref="A31:A44"/>
    <mergeCell ref="C38:D38"/>
    <mergeCell ref="C37:D37"/>
    <mergeCell ref="C36:D36"/>
    <mergeCell ref="B99:O99"/>
    <mergeCell ref="A91:A116"/>
    <mergeCell ref="C94:D94"/>
    <mergeCell ref="C95:D95"/>
    <mergeCell ref="C96:D96"/>
    <mergeCell ref="I94:L94"/>
    <mergeCell ref="I95:L95"/>
    <mergeCell ref="C42:D42"/>
    <mergeCell ref="B7:H7"/>
    <mergeCell ref="I123:L123"/>
    <mergeCell ref="C123:D123"/>
    <mergeCell ref="C21:H21"/>
    <mergeCell ref="C43:D43"/>
    <mergeCell ref="C46:D46"/>
    <mergeCell ref="B5:O5"/>
    <mergeCell ref="B17:O17"/>
    <mergeCell ref="B19:O19"/>
    <mergeCell ref="E10:F10"/>
    <mergeCell ref="A118:A146"/>
    <mergeCell ref="A50:A83"/>
    <mergeCell ref="B50:O50"/>
    <mergeCell ref="B51:O51"/>
    <mergeCell ref="C40:D40"/>
    <mergeCell ref="C41:D41"/>
    <mergeCell ref="A5:A7"/>
    <mergeCell ref="A23:A26"/>
    <mergeCell ref="A17:A22"/>
    <mergeCell ref="A9:A15"/>
    <mergeCell ref="B9:O9"/>
    <mergeCell ref="C25:F25"/>
    <mergeCell ref="J10:L10"/>
    <mergeCell ref="G10:I10"/>
    <mergeCell ref="G11:I11"/>
    <mergeCell ref="J11:L11"/>
    <mergeCell ref="J14:L14"/>
    <mergeCell ref="G25:I25"/>
    <mergeCell ref="C11:F11"/>
    <mergeCell ref="E24:F24"/>
  </mergeCells>
  <conditionalFormatting sqref="M126:N145">
    <cfRule type="cellIs" dxfId="5" priority="8" operator="equal">
      <formula>0</formula>
    </cfRule>
  </conditionalFormatting>
  <conditionalFormatting sqref="H126:H145">
    <cfRule type="cellIs" dxfId="4" priority="6" operator="equal">
      <formula>0</formula>
    </cfRule>
  </conditionalFormatting>
  <conditionalFormatting sqref="H151">
    <cfRule type="cellIs" dxfId="3" priority="4" operator="equal">
      <formula>0</formula>
    </cfRule>
  </conditionalFormatting>
  <conditionalFormatting sqref="L126:L145">
    <cfRule type="cellIs" dxfId="2" priority="3" operator="equal">
      <formula>0</formula>
    </cfRule>
  </conditionalFormatting>
  <conditionalFormatting sqref="F159">
    <cfRule type="cellIs" dxfId="1" priority="2" operator="equal">
      <formula>0</formula>
    </cfRule>
  </conditionalFormatting>
  <conditionalFormatting sqref="I168:K168">
    <cfRule type="expression" dxfId="0" priority="1">
      <formula>$I$168&gt;0</formula>
    </cfRule>
  </conditionalFormatting>
  <dataValidations count="14">
    <dataValidation type="decimal" allowBlank="1" showErrorMessage="1" errorTitle="Invalid Entry" error="Please enter the number of Veterans exiting from SSVF in this quarter as a number greater than or equal to 0" sqref="D125">
      <formula1>0</formula1>
      <formula2>1000000</formula2>
    </dataValidation>
    <dataValidation type="whole" operator="greaterThanOrEqual" allowBlank="1" showInputMessage="1" showErrorMessage="1" errorTitle="Enter a valid PIT count" error="Valid PIT counts are whole numbers greater than zero" sqref="L21:N21">
      <formula1>0</formula1>
    </dataValidation>
    <dataValidation allowBlank="1" showInputMessage="1" showErrorMessage="1" errorTitle="Invalid Entry" error="Please enter the proportion offered RRH as a value between 1 and 100%" sqref="M126:N145 D126:D145"/>
    <dataValidation allowBlank="1" showErrorMessage="1" errorTitle="Invalid Entry" error="Please enter the number of Veterans exiting from SSVF in this quarter as a number greater than or equal to 0" sqref="E125:N125"/>
    <dataValidation type="whole" operator="greaterThanOrEqual" allowBlank="1" showInputMessage="1" showErrorMessage="1" error="Please enter a whole number" prompt="Please enter a whole number" sqref="K126:K145 G151">
      <formula1>0</formula1>
    </dataValidation>
    <dataValidation type="list" allowBlank="1" showInputMessage="1" showErrorMessage="1" errorTitle="Please select a CoC" error="Please select from the dropdown list" sqref="A3">
      <formula1>CONFIG__COCS__R</formula1>
    </dataValidation>
    <dataValidation type="decimal" allowBlank="1" showInputMessage="1" showErrorMessage="1" error="Please enter a percentage between 0 and 100" prompt="Please enter a percentage between 0 and 100" sqref="J126:J145">
      <formula1>0</formula1>
      <formula2>1</formula2>
    </dataValidation>
    <dataValidation operator="greaterThanOrEqual" allowBlank="1" promptTitle="Please enter a whole number" sqref="L126:L145 E126:E145 H126:I145"/>
    <dataValidation type="whole" operator="greaterThan" allowBlank="1" showInputMessage="1" showErrorMessage="1" error="Please enter a whole number greater than zero" prompt="Please enter a whole number greater than zero" sqref="J14:L14">
      <formula1>0</formula1>
    </dataValidation>
    <dataValidation type="decimal" operator="greaterThan" allowBlank="1" showInputMessage="1" showErrorMessage="1" error="Please enter a  number greater than zero" prompt="Please enter a  number greater than zero" sqref="G28:I28">
      <formula1>0</formula1>
    </dataValidation>
    <dataValidation type="decimal" allowBlank="1" showInputMessage="1" showErrorMessage="1" error="Please enter a percentage between 0 and 100" prompt="Please enter a percentage between 0 and 100" sqref="F37 F41:F42 F95 N95 F126:F145 F151">
      <formula1>0</formula1>
      <formula2>1</formula2>
    </dataValidation>
    <dataValidation type="decimal" allowBlank="1" showInputMessage="1" showErrorMessage="1" error="Please enter a percentage between 0 and 100" prompt="Please enter a percentage between 0 and 100" sqref="F46">
      <formula1>0</formula1>
      <formula2>1</formula2>
    </dataValidation>
    <dataValidation type="whole" operator="greaterThanOrEqual" allowBlank="1" showInputMessage="1" showErrorMessage="1" error="Please enter a whole number" prompt="Please enter a whole number" sqref="G126:G145">
      <formula1>0</formula1>
    </dataValidation>
    <dataValidation type="decimal" operator="greaterThanOrEqual" allowBlank="1" showInputMessage="1" showErrorMessage="1" sqref="F43">
      <formula1>0</formula1>
    </dataValidation>
  </dataValidations>
  <pageMargins left="0.7" right="0.7" top="0.75" bottom="0.75" header="0.3" footer="0.3"/>
  <pageSetup scale="68" fitToHeight="0" orientation="landscape" r:id="rId1"/>
  <rowBreaks count="7" manualBreakCount="7">
    <brk id="30" max="14" man="1"/>
    <brk id="49" max="8" man="1"/>
    <brk id="89" max="16383" man="1"/>
    <brk id="117" max="8" man="1"/>
    <brk id="147" max="14" man="1"/>
    <brk id="164" max="8" man="1"/>
    <brk id="173"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09"/>
  <sheetViews>
    <sheetView topLeftCell="A85" zoomScale="70" zoomScaleNormal="70" workbookViewId="0">
      <selection activeCell="B93" sqref="B93"/>
    </sheetView>
  </sheetViews>
  <sheetFormatPr defaultRowHeight="14.4" x14ac:dyDescent="0.3"/>
  <cols>
    <col min="1" max="1" width="75.5546875" bestFit="1" customWidth="1"/>
    <col min="2" max="2" width="11.109375" bestFit="1" customWidth="1"/>
    <col min="3" max="3" width="92.88671875" bestFit="1" customWidth="1"/>
  </cols>
  <sheetData>
    <row r="1" spans="1:3" ht="15" x14ac:dyDescent="0.25">
      <c r="A1" s="54" t="s">
        <v>1855</v>
      </c>
      <c r="B1" s="54" t="s">
        <v>1854</v>
      </c>
      <c r="C1" s="54" t="s">
        <v>1853</v>
      </c>
    </row>
    <row r="2" spans="1:3" ht="15" x14ac:dyDescent="0.25">
      <c r="A2" s="55"/>
      <c r="B2" s="55"/>
      <c r="C2" s="55"/>
    </row>
    <row r="3" spans="1:3" ht="15" x14ac:dyDescent="0.25">
      <c r="A3" s="41" t="s">
        <v>297</v>
      </c>
      <c r="B3" s="42" t="str">
        <f>LEFT(TOOL__SELECTED_COC,6)</f>
        <v>AK-500</v>
      </c>
      <c r="C3" s="41"/>
    </row>
    <row r="4" spans="1:3" ht="15" x14ac:dyDescent="0.25">
      <c r="A4" s="55"/>
      <c r="B4" s="55"/>
      <c r="C4" s="55"/>
    </row>
    <row r="5" spans="1:3" ht="18.75" x14ac:dyDescent="0.3">
      <c r="A5" s="3" t="s">
        <v>298</v>
      </c>
      <c r="B5" s="43">
        <f>VLOOKUP(ANALYSIS__SELECTED_COC_NUM,DATA__TABLE,2,FALSE)</f>
        <v>130</v>
      </c>
      <c r="C5" s="44"/>
    </row>
    <row r="6" spans="1:3" ht="18.75" x14ac:dyDescent="0.3">
      <c r="A6" s="3" t="s">
        <v>1852</v>
      </c>
      <c r="B6" s="43">
        <f>VLOOKUP(ANALYSIS__SELECTED_COC_NUM,DATA__TABLE,3,FALSE)</f>
        <v>89</v>
      </c>
      <c r="C6" s="44"/>
    </row>
    <row r="7" spans="1:3" ht="18.75" x14ac:dyDescent="0.3">
      <c r="A7" s="56"/>
      <c r="B7" s="43"/>
      <c r="C7" s="57"/>
    </row>
    <row r="8" spans="1:3" ht="18.75" x14ac:dyDescent="0.3">
      <c r="A8" s="3" t="s">
        <v>1856</v>
      </c>
      <c r="B8" s="43" t="str">
        <f>IF(LEN(Tool!J14)&gt;0,Tool!J14,"")</f>
        <v/>
      </c>
      <c r="C8" s="49"/>
    </row>
    <row r="9" spans="1:3" ht="18.75" x14ac:dyDescent="0.3">
      <c r="A9" s="3" t="s">
        <v>1880</v>
      </c>
      <c r="B9" s="43">
        <f>IF(LEN(B8)&gt;0,B8,B6)</f>
        <v>89</v>
      </c>
      <c r="C9" s="58" t="str">
        <f>CONCATENATE(B9," Veterans were homeless at the beginning of FY17")</f>
        <v>89 Veterans were homeless at the beginning of FY17</v>
      </c>
    </row>
    <row r="10" spans="1:3" ht="15" x14ac:dyDescent="0.25">
      <c r="A10" s="55"/>
      <c r="B10" s="55"/>
      <c r="C10" s="55"/>
    </row>
    <row r="11" spans="1:3" ht="18.75" x14ac:dyDescent="0.3">
      <c r="A11" s="41" t="s">
        <v>1858</v>
      </c>
      <c r="B11" s="43">
        <f>VLOOKUP(ANALYSIS__SELECTED_COC_NUM,DATA__TABLE,4,FALSE)</f>
        <v>102</v>
      </c>
      <c r="C11" s="41"/>
    </row>
    <row r="12" spans="1:3" ht="18.75" x14ac:dyDescent="0.3">
      <c r="A12" s="41" t="s">
        <v>1857</v>
      </c>
      <c r="B12" s="50">
        <f>ROUND(B11/12,1)</f>
        <v>8.5</v>
      </c>
      <c r="C12" s="41"/>
    </row>
    <row r="13" spans="1:3" ht="18.75" x14ac:dyDescent="0.3">
      <c r="A13" s="41"/>
      <c r="B13" s="50"/>
      <c r="C13" s="41"/>
    </row>
    <row r="14" spans="1:3" ht="18.75" x14ac:dyDescent="0.3">
      <c r="A14" s="41" t="s">
        <v>1859</v>
      </c>
      <c r="B14" s="43" t="str">
        <f>IF(LEN(Tool!G28)&gt;0,Tool!G28,"")</f>
        <v/>
      </c>
      <c r="C14" s="41"/>
    </row>
    <row r="15" spans="1:3" ht="18.75" x14ac:dyDescent="0.3">
      <c r="A15" s="41" t="s">
        <v>1860</v>
      </c>
      <c r="B15" s="51" t="str">
        <f>IF(LEN(B14) &gt; 0, ROUND(B14*12,0), "")</f>
        <v/>
      </c>
      <c r="C15" s="41"/>
    </row>
    <row r="16" spans="1:3" ht="18.75" x14ac:dyDescent="0.3">
      <c r="A16" s="41" t="s">
        <v>1881</v>
      </c>
      <c r="B16" s="51">
        <f>IF(LEN(B15)&gt;0,B15,B11)</f>
        <v>102</v>
      </c>
      <c r="C16" s="58" t="str">
        <f>CONCATENATE(B16, " Veterans are estimated to enter homelessness from Oct. 2016 and Sep. 2017")</f>
        <v>102 Veterans are estimated to enter homelessness from Oct. 2016 and Sep. 2017</v>
      </c>
    </row>
    <row r="17" spans="1:3" ht="15" x14ac:dyDescent="0.25">
      <c r="A17" s="55"/>
      <c r="B17" s="55"/>
      <c r="C17" s="55"/>
    </row>
    <row r="18" spans="1:3" ht="18.75" x14ac:dyDescent="0.3">
      <c r="A18" s="3" t="s">
        <v>1864</v>
      </c>
      <c r="B18" s="53">
        <f>VLOOKUP(ANALYSIS__SELECTED_COC_NUM,DATA__TABLE,5,FALSE)</f>
        <v>6.7000000000000004E-2</v>
      </c>
      <c r="C18" s="41"/>
    </row>
    <row r="19" spans="1:3" ht="18.75" x14ac:dyDescent="0.3">
      <c r="A19" s="3" t="s">
        <v>1870</v>
      </c>
      <c r="B19" s="53">
        <f>1-B18</f>
        <v>0.93300000000000005</v>
      </c>
      <c r="C19" s="41"/>
    </row>
    <row r="20" spans="1:3" ht="18.75" x14ac:dyDescent="0.3">
      <c r="A20" s="4" t="s">
        <v>1865</v>
      </c>
      <c r="B20" s="53">
        <v>0.375</v>
      </c>
      <c r="C20" s="41"/>
    </row>
    <row r="21" spans="1:3" ht="18.75" x14ac:dyDescent="0.3">
      <c r="A21" s="4" t="s">
        <v>1866</v>
      </c>
      <c r="B21" s="53">
        <v>0.375</v>
      </c>
      <c r="C21" s="41"/>
    </row>
    <row r="22" spans="1:3" ht="18.75" x14ac:dyDescent="0.3">
      <c r="A22" s="4" t="s">
        <v>1871</v>
      </c>
      <c r="B22" s="53">
        <f>1-B20-B21</f>
        <v>0.25</v>
      </c>
      <c r="C22" s="41"/>
    </row>
    <row r="23" spans="1:3" ht="18.75" x14ac:dyDescent="0.3">
      <c r="A23" s="4" t="s">
        <v>1867</v>
      </c>
      <c r="B23" s="53">
        <v>0.85</v>
      </c>
      <c r="C23" s="41"/>
    </row>
    <row r="24" spans="1:3" ht="18.75" x14ac:dyDescent="0.3">
      <c r="A24" s="4" t="s">
        <v>1872</v>
      </c>
      <c r="B24" s="53">
        <f>1-B23</f>
        <v>0.15000000000000002</v>
      </c>
      <c r="C24" s="41"/>
    </row>
    <row r="25" spans="1:3" ht="18.75" x14ac:dyDescent="0.3">
      <c r="A25" s="4" t="s">
        <v>1868</v>
      </c>
      <c r="B25" s="53">
        <v>0.98</v>
      </c>
      <c r="C25" s="41"/>
    </row>
    <row r="26" spans="1:3" ht="18.75" x14ac:dyDescent="0.3">
      <c r="A26" s="4" t="s">
        <v>1873</v>
      </c>
      <c r="B26" s="53">
        <f>1-B25</f>
        <v>2.0000000000000018E-2</v>
      </c>
      <c r="C26" s="41"/>
    </row>
    <row r="27" spans="1:3" ht="15.75" x14ac:dyDescent="0.25">
      <c r="A27" s="4"/>
      <c r="B27" s="5"/>
      <c r="C27" s="41"/>
    </row>
    <row r="28" spans="1:3" ht="18.75" x14ac:dyDescent="0.3">
      <c r="A28" s="3" t="s">
        <v>1869</v>
      </c>
      <c r="B28" s="53" t="str">
        <f>IF(LEN(Tool!F37)&gt;0,Tool!F37,"")</f>
        <v/>
      </c>
      <c r="C28" s="41"/>
    </row>
    <row r="29" spans="1:3" ht="18.75" x14ac:dyDescent="0.3">
      <c r="A29" s="3" t="s">
        <v>1874</v>
      </c>
      <c r="B29" s="53" t="str">
        <f>IF(LEN(B28)&gt;0,1-B28,"")</f>
        <v/>
      </c>
      <c r="C29" s="41"/>
    </row>
    <row r="30" spans="1:3" ht="18.75" x14ac:dyDescent="0.3">
      <c r="A30" s="4" t="s">
        <v>1875</v>
      </c>
      <c r="B30" s="53" t="str">
        <f>IF(LEN(Tool!F41)&gt;0,Tool!F41,"")</f>
        <v/>
      </c>
      <c r="C30" s="41"/>
    </row>
    <row r="31" spans="1:3" ht="18" x14ac:dyDescent="0.35">
      <c r="A31" s="4" t="s">
        <v>1876</v>
      </c>
      <c r="B31" s="53" t="str">
        <f>IF(LEN(Tool!F42)&gt;0,Tool!F42,"")</f>
        <v/>
      </c>
      <c r="C31" s="41"/>
    </row>
    <row r="32" spans="1:3" ht="18" x14ac:dyDescent="0.35">
      <c r="A32" s="4" t="s">
        <v>1877</v>
      </c>
      <c r="B32" s="53" t="str">
        <f>IF(AND(LEN(B30)&gt;0,LEN(B31)&gt;0),1-B30-B31,"")</f>
        <v/>
      </c>
      <c r="C32" s="41"/>
    </row>
    <row r="33" spans="1:3" ht="18" x14ac:dyDescent="0.35">
      <c r="A33" s="4" t="s">
        <v>1878</v>
      </c>
      <c r="B33" s="53" t="str">
        <f>IF(LEN(Tool!F46)&gt;0,Tool!F46,"")</f>
        <v/>
      </c>
      <c r="C33" s="41"/>
    </row>
    <row r="34" spans="1:3" ht="18" x14ac:dyDescent="0.35">
      <c r="A34" s="4" t="s">
        <v>1879</v>
      </c>
      <c r="B34" s="53" t="str">
        <f>IF(LEN(B33)&gt;0,1-B33,"")</f>
        <v/>
      </c>
      <c r="C34" s="41"/>
    </row>
    <row r="35" spans="1:3" ht="15.6" x14ac:dyDescent="0.3">
      <c r="A35" s="4"/>
      <c r="B35" s="5"/>
      <c r="C35" s="41"/>
    </row>
    <row r="36" spans="1:3" ht="18" x14ac:dyDescent="0.35">
      <c r="A36" s="3" t="s">
        <v>1882</v>
      </c>
      <c r="B36" s="53">
        <f>IF(LEN(B28)&gt;0,B28,B18)</f>
        <v>6.7000000000000004E-2</v>
      </c>
      <c r="C36" s="41" t="str">
        <f>CONCATENATE("Chronic (", TEXT(B36*100, "00.0"),"%)")</f>
        <v>Chronic (06.7%)</v>
      </c>
    </row>
    <row r="37" spans="1:3" ht="18" x14ac:dyDescent="0.35">
      <c r="A37" s="3" t="s">
        <v>1883</v>
      </c>
      <c r="B37" s="53">
        <f>IF(LEN(B29)&gt;0,B29,B19)</f>
        <v>0.93300000000000005</v>
      </c>
      <c r="C37" s="41" t="str">
        <f>CONCATENATE("Episodic and Short-term Homeless (", TEXT(B37*100,"00.0"), "%)")</f>
        <v>Episodic and Short-term Homeless (93.3%)</v>
      </c>
    </row>
    <row r="38" spans="1:3" ht="18" x14ac:dyDescent="0.35">
      <c r="A38" s="4" t="s">
        <v>1884</v>
      </c>
      <c r="B38" s="53">
        <f>IF(LEN($B$32)&gt;0,B30,B20)</f>
        <v>0.375</v>
      </c>
      <c r="C38" s="41" t="str">
        <f>CONCATENATE("Rapid Re-housing - RRH (",TEXT(B38*100, "00.0"),"%)")</f>
        <v>Rapid Re-housing - RRH (37.5%)</v>
      </c>
    </row>
    <row r="39" spans="1:3" ht="18" x14ac:dyDescent="0.35">
      <c r="A39" s="4" t="s">
        <v>1885</v>
      </c>
      <c r="B39" s="53">
        <f>IF(LEN($B$32)&gt;0,B31,B21)</f>
        <v>0.375</v>
      </c>
      <c r="C39" s="41" t="str">
        <f>CONCATENATE("Other Residential Programs (",TEXT(B39*100, "00.0"),"%)")</f>
        <v>Other Residential Programs (37.5%)</v>
      </c>
    </row>
    <row r="40" spans="1:3" ht="18" x14ac:dyDescent="0.35">
      <c r="A40" s="4" t="s">
        <v>1886</v>
      </c>
      <c r="B40" s="53">
        <f>IF(LEN($B$32)&gt;0,B32,B22)</f>
        <v>0.25</v>
      </c>
      <c r="C40" s="41" t="str">
        <f>CONCATENATE("Self Resolving (",TEXT(B40*100, "00.0"),"%)")</f>
        <v>Self Resolving (25.0%)</v>
      </c>
    </row>
    <row r="41" spans="1:3" ht="18" x14ac:dyDescent="0.35">
      <c r="A41" s="4" t="s">
        <v>1887</v>
      </c>
      <c r="B41" s="53">
        <f>B23</f>
        <v>0.85</v>
      </c>
      <c r="C41" s="41" t="str">
        <f>CONCATENATE("VA Healthcare Eligible (",TEXT(B41*100, "00.0"),"%)")</f>
        <v>VA Healthcare Eligible (85.0%)</v>
      </c>
    </row>
    <row r="42" spans="1:3" ht="18" x14ac:dyDescent="0.35">
      <c r="A42" s="4" t="s">
        <v>1888</v>
      </c>
      <c r="B42" s="53">
        <f>B24</f>
        <v>0.15000000000000002</v>
      </c>
      <c r="C42" s="41"/>
    </row>
    <row r="43" spans="1:3" ht="18" x14ac:dyDescent="0.35">
      <c r="A43" s="4" t="s">
        <v>1889</v>
      </c>
      <c r="B43" s="53">
        <f>IF(LEN(B33)&gt;0,B33,B25)</f>
        <v>0.98</v>
      </c>
      <c r="C43" s="41" t="str">
        <f>CONCATENATE("SSVF Eligible (",TEXT(B43*100, "00.0"),"%)")</f>
        <v>SSVF Eligible (98.0%)</v>
      </c>
    </row>
    <row r="44" spans="1:3" ht="18" x14ac:dyDescent="0.35">
      <c r="A44" s="4" t="s">
        <v>1890</v>
      </c>
      <c r="B44" s="53">
        <f>IF(LEN(B34)&gt;0,B34,B26)</f>
        <v>2.0000000000000018E-2</v>
      </c>
      <c r="C44" s="41"/>
    </row>
    <row r="45" spans="1:3" x14ac:dyDescent="0.3">
      <c r="A45" s="55"/>
      <c r="B45" s="55"/>
      <c r="C45" s="55"/>
    </row>
    <row r="46" spans="1:3" ht="21" x14ac:dyDescent="0.4">
      <c r="A46" s="59" t="s">
        <v>1891</v>
      </c>
      <c r="B46" s="60">
        <f>B9+B16</f>
        <v>191</v>
      </c>
      <c r="C46" s="58" t="str">
        <f>CONCATENATE(B46," Veterans will be homeless between Oct. 2016 and Sep. 2017")</f>
        <v>191 Veterans will be homeless between Oct. 2016 and Sep. 2017</v>
      </c>
    </row>
    <row r="47" spans="1:3" ht="15.6" x14ac:dyDescent="0.3">
      <c r="A47" s="4"/>
      <c r="B47" s="5"/>
      <c r="C47" s="41"/>
    </row>
    <row r="48" spans="1:3" ht="18" x14ac:dyDescent="0.35">
      <c r="A48" s="3" t="s">
        <v>301</v>
      </c>
      <c r="B48" s="67">
        <f>ROUND(B46*B36,0)</f>
        <v>13</v>
      </c>
      <c r="C48" s="41"/>
    </row>
    <row r="49" spans="1:3" ht="18" x14ac:dyDescent="0.35">
      <c r="A49" s="46" t="s">
        <v>302</v>
      </c>
      <c r="B49" s="67">
        <f>ROUND(B48*B41,0)</f>
        <v>11</v>
      </c>
      <c r="C49" s="58" t="str">
        <f>CONCATENATE(B49, " Veterans need PSH and qualify for VA Healthcare")</f>
        <v>11 Veterans need PSH and qualify for VA Healthcare</v>
      </c>
    </row>
    <row r="50" spans="1:3" ht="18" x14ac:dyDescent="0.35">
      <c r="A50" s="46" t="s">
        <v>303</v>
      </c>
      <c r="B50" s="67">
        <f>ROUND(B48-B49,0)</f>
        <v>2</v>
      </c>
      <c r="C50" s="58" t="str">
        <f>CONCATENATE(B50, " Veterans primarily need PSH and do not qualify for VA Healthcare")</f>
        <v>2 Veterans primarily need PSH and do not qualify for VA Healthcare</v>
      </c>
    </row>
    <row r="51" spans="1:3" ht="18" x14ac:dyDescent="0.35">
      <c r="A51" s="44" t="s">
        <v>304</v>
      </c>
      <c r="B51" s="67">
        <f>B46-B48</f>
        <v>178</v>
      </c>
      <c r="C51" s="58"/>
    </row>
    <row r="52" spans="1:3" ht="18" x14ac:dyDescent="0.35">
      <c r="A52" s="45" t="s">
        <v>305</v>
      </c>
      <c r="B52" s="67">
        <f>ROUND(B51*B38,0)</f>
        <v>67</v>
      </c>
      <c r="C52" s="58"/>
    </row>
    <row r="53" spans="1:3" ht="18" x14ac:dyDescent="0.35">
      <c r="A53" s="62" t="s">
        <v>1892</v>
      </c>
      <c r="B53" s="67">
        <f>ROUND(B52*B43,0)</f>
        <v>66</v>
      </c>
      <c r="C53" s="58" t="str">
        <f>CONCATENATE(B53, " Veterans only need successful rapid rehousing assistance and are eligible for SSVF")</f>
        <v>66 Veterans only need successful rapid rehousing assistance and are eligible for SSVF</v>
      </c>
    </row>
    <row r="54" spans="1:3" ht="18" x14ac:dyDescent="0.35">
      <c r="A54" s="62" t="s">
        <v>1893</v>
      </c>
      <c r="B54" s="67">
        <f>B52-B53</f>
        <v>1</v>
      </c>
      <c r="C54" s="58" t="str">
        <f>CONCATENATE(B54, " Veterans need successful rapid rehousing assistance and are NOT eligible for SSVF")</f>
        <v>1 Veterans need successful rapid rehousing assistance and are NOT eligible for SSVF</v>
      </c>
    </row>
    <row r="55" spans="1:3" ht="18" x14ac:dyDescent="0.35">
      <c r="A55" s="45" t="s">
        <v>306</v>
      </c>
      <c r="B55" s="67">
        <f>ROUND(B51*B39,0)</f>
        <v>67</v>
      </c>
      <c r="C55" s="58" t="str">
        <f>CONCATENATE(B55, " Veterans primarily need  other residential program interventions")</f>
        <v>67 Veterans primarily need  other residential program interventions</v>
      </c>
    </row>
    <row r="56" spans="1:3" ht="18" x14ac:dyDescent="0.35">
      <c r="A56" s="47" t="s">
        <v>307</v>
      </c>
      <c r="B56" s="67">
        <f>SUM(B49,B50,B52,B55)</f>
        <v>147</v>
      </c>
      <c r="C56" s="58" t="str">
        <f>CONCATENATE("Total Need: ", B56, " Veterans need successful interventions to achieve Permanent Housing")</f>
        <v>Total Need: 147 Veterans need successful interventions to achieve Permanent Housing</v>
      </c>
    </row>
    <row r="57" spans="1:3" ht="18" x14ac:dyDescent="0.35">
      <c r="A57" s="48" t="s">
        <v>308</v>
      </c>
      <c r="B57" s="67">
        <f>B51-B52-B55</f>
        <v>44</v>
      </c>
      <c r="C57" s="58" t="str">
        <f>CONCATENATE(B57, " Veterans will exit without any PH interventions")</f>
        <v>44 Veterans will exit without any PH interventions</v>
      </c>
    </row>
    <row r="58" spans="1:3" x14ac:dyDescent="0.3">
      <c r="A58" s="55"/>
      <c r="B58" s="55"/>
      <c r="C58" s="55"/>
    </row>
    <row r="59" spans="1:3" ht="18" x14ac:dyDescent="0.35">
      <c r="A59" s="41" t="s">
        <v>1894</v>
      </c>
      <c r="B59" s="53">
        <f>VLOOKUP(ANALYSIS__SELECTED_COC_NUM,DATA__TABLE,6,FALSE)</f>
        <v>0.23809523809523808</v>
      </c>
      <c r="C59" s="41"/>
    </row>
    <row r="60" spans="1:3" ht="18" x14ac:dyDescent="0.35">
      <c r="A60" s="41" t="s">
        <v>1895</v>
      </c>
      <c r="B60" s="63">
        <f>1-B59</f>
        <v>0.76190476190476186</v>
      </c>
      <c r="C60" s="41"/>
    </row>
    <row r="61" spans="1:3" ht="18" x14ac:dyDescent="0.35">
      <c r="A61" s="41" t="s">
        <v>1898</v>
      </c>
      <c r="B61" s="53">
        <f>VLOOKUP(ANALYSIS__SELECTED_COC_NUM,DATA__TABLE,7,FALSE)</f>
        <v>0.2857142857142857</v>
      </c>
      <c r="C61" s="41"/>
    </row>
    <row r="62" spans="1:3" ht="18" x14ac:dyDescent="0.35">
      <c r="A62" s="41" t="s">
        <v>1899</v>
      </c>
      <c r="B62" s="63">
        <f>1-B61</f>
        <v>0.7142857142857143</v>
      </c>
      <c r="C62" s="41"/>
    </row>
    <row r="63" spans="1:3" x14ac:dyDescent="0.3">
      <c r="A63" s="41"/>
      <c r="B63" s="42"/>
      <c r="C63" s="41"/>
    </row>
    <row r="64" spans="1:3" ht="18" x14ac:dyDescent="0.35">
      <c r="A64" s="41" t="s">
        <v>1900</v>
      </c>
      <c r="B64" s="53" t="str">
        <f>IF(LEN(Tool!F95)&gt;0,Tool!F95,"")</f>
        <v/>
      </c>
      <c r="C64" s="41"/>
    </row>
    <row r="65" spans="1:3" ht="18" x14ac:dyDescent="0.35">
      <c r="A65" s="41" t="s">
        <v>1901</v>
      </c>
      <c r="B65" s="64" t="str">
        <f>IF(LEN(B64)&gt;0,1-B64,"")</f>
        <v/>
      </c>
      <c r="C65" s="41"/>
    </row>
    <row r="66" spans="1:3" ht="18" x14ac:dyDescent="0.35">
      <c r="A66" s="41" t="s">
        <v>1902</v>
      </c>
      <c r="B66" s="53" t="str">
        <f>IF(LEN(Tool!N95)&gt;0,Tool!N95,"")</f>
        <v/>
      </c>
      <c r="C66" s="41"/>
    </row>
    <row r="67" spans="1:3" ht="18" x14ac:dyDescent="0.35">
      <c r="A67" s="41" t="s">
        <v>1903</v>
      </c>
      <c r="B67" s="64" t="str">
        <f>IF(LEN(B66)&gt;0,1-B66,"")</f>
        <v/>
      </c>
      <c r="C67" s="41"/>
    </row>
    <row r="68" spans="1:3" x14ac:dyDescent="0.3">
      <c r="A68" s="41"/>
      <c r="B68" s="42"/>
      <c r="C68" s="41"/>
    </row>
    <row r="69" spans="1:3" ht="18" x14ac:dyDescent="0.35">
      <c r="A69" s="41" t="s">
        <v>1904</v>
      </c>
      <c r="B69" s="53">
        <f>IF(LEN(B64)&gt;0,B64,B59)</f>
        <v>0.23809523809523808</v>
      </c>
      <c r="C69" s="41"/>
    </row>
    <row r="70" spans="1:3" ht="18" x14ac:dyDescent="0.35">
      <c r="A70" s="41" t="s">
        <v>1905</v>
      </c>
      <c r="B70" s="53">
        <f>IF(LEN(B65)&gt;0,B65,B60)</f>
        <v>0.76190476190476186</v>
      </c>
      <c r="C70" s="41"/>
    </row>
    <row r="71" spans="1:3" ht="18" x14ac:dyDescent="0.35">
      <c r="A71" s="41" t="s">
        <v>1906</v>
      </c>
      <c r="B71" s="53">
        <f>IF(LEN(B66)&gt;0,B66,B61)</f>
        <v>0.2857142857142857</v>
      </c>
      <c r="C71" s="41"/>
    </row>
    <row r="72" spans="1:3" ht="18" x14ac:dyDescent="0.35">
      <c r="A72" s="41" t="s">
        <v>1907</v>
      </c>
      <c r="B72" s="53">
        <f>IF(LEN(B67)&gt;0,B67,B62)</f>
        <v>0.7142857142857143</v>
      </c>
      <c r="C72" s="41"/>
    </row>
    <row r="73" spans="1:3" x14ac:dyDescent="0.3">
      <c r="A73" s="41"/>
      <c r="B73" s="41"/>
      <c r="C73" s="41"/>
    </row>
    <row r="74" spans="1:3" ht="18" x14ac:dyDescent="0.35">
      <c r="A74" s="41" t="s">
        <v>1908</v>
      </c>
      <c r="B74" s="65">
        <f>B53</f>
        <v>66</v>
      </c>
      <c r="C74" s="41" t="str">
        <f>CONCATENATE(B74, " Veterans need successful assistance from SSVF RRH only")</f>
        <v>66 Veterans need successful assistance from SSVF RRH only</v>
      </c>
    </row>
    <row r="75" spans="1:3" ht="18" x14ac:dyDescent="0.35">
      <c r="A75" s="41" t="s">
        <v>1909</v>
      </c>
      <c r="B75" s="65">
        <f>B54</f>
        <v>1</v>
      </c>
      <c r="C75" s="41" t="str">
        <f>CONCATENATE(B75, " Veterans need successful assistance from Non-VA RRH only")</f>
        <v>1 Veterans need successful assistance from Non-VA RRH only</v>
      </c>
    </row>
    <row r="76" spans="1:3" ht="18" x14ac:dyDescent="0.35">
      <c r="A76" s="41" t="s">
        <v>1918</v>
      </c>
      <c r="B76" s="65">
        <f>ROUND(B49*B69,0)</f>
        <v>3</v>
      </c>
      <c r="C76" s="41" t="str">
        <f>CONCATENATE(B76, " Veterans need successful assistance from both HUD-VASH and SSVF RRH")</f>
        <v>3 Veterans need successful assistance from both HUD-VASH and SSVF RRH</v>
      </c>
    </row>
    <row r="77" spans="1:3" ht="18" x14ac:dyDescent="0.35">
      <c r="A77" s="41" t="s">
        <v>1923</v>
      </c>
      <c r="B77" s="65">
        <v>0</v>
      </c>
      <c r="C77" s="41" t="str">
        <f>CONCATENATE(B77, " Veterans need successful assistance from both HUD-VASH and Non-VA RRH")</f>
        <v>0 Veterans need successful assistance from both HUD-VASH and Non-VA RRH</v>
      </c>
    </row>
    <row r="78" spans="1:3" ht="18" x14ac:dyDescent="0.35">
      <c r="A78" s="41" t="s">
        <v>1913</v>
      </c>
      <c r="B78" s="65">
        <f>ROUND(B50*B69,0)</f>
        <v>0</v>
      </c>
      <c r="C78" s="41"/>
    </row>
    <row r="79" spans="1:3" ht="18" x14ac:dyDescent="0.35">
      <c r="A79" s="66" t="s">
        <v>1914</v>
      </c>
      <c r="B79" s="61">
        <f>ROUND(B78*B43,0)</f>
        <v>0</v>
      </c>
      <c r="C79" s="41" t="str">
        <f>CONCATENATE(B79, " Veterans need successful assistance from both Non-VA PSH and SSVF RRH")</f>
        <v>0 Veterans need successful assistance from both Non-VA PSH and SSVF RRH</v>
      </c>
    </row>
    <row r="80" spans="1:3" ht="18" x14ac:dyDescent="0.35">
      <c r="A80" s="66" t="s">
        <v>1915</v>
      </c>
      <c r="B80" s="65">
        <f>B78-B79</f>
        <v>0</v>
      </c>
      <c r="C80" s="41" t="str">
        <f>CONCATENATE(B80, " Veterans need successful assistance from both Non-VA PSH and Non-VA RRH")</f>
        <v>0 Veterans need successful assistance from both Non-VA PSH and Non-VA RRH</v>
      </c>
    </row>
    <row r="81" spans="1:3" ht="18" x14ac:dyDescent="0.35">
      <c r="A81" s="41" t="s">
        <v>1910</v>
      </c>
      <c r="B81" s="61">
        <f>ROUND(B55*B71,0)</f>
        <v>19</v>
      </c>
      <c r="C81" s="41"/>
    </row>
    <row r="82" spans="1:3" ht="18" x14ac:dyDescent="0.35">
      <c r="A82" s="66" t="s">
        <v>1911</v>
      </c>
      <c r="B82" s="61">
        <f>ROUND(B81*B43,0)</f>
        <v>19</v>
      </c>
      <c r="C82" s="41" t="str">
        <f>CONCATENATE(B82, " Veterans need successful assistance from both 'Other Residential Programs' and SSVF RRH")</f>
        <v>19 Veterans need successful assistance from both 'Other Residential Programs' and SSVF RRH</v>
      </c>
    </row>
    <row r="83" spans="1:3" ht="18" x14ac:dyDescent="0.35">
      <c r="A83" s="66" t="s">
        <v>1912</v>
      </c>
      <c r="B83" s="61">
        <f>B81-B82</f>
        <v>0</v>
      </c>
      <c r="C83" s="41" t="str">
        <f>CONCATENATE(B83, " Veterans need successful assistance from both 'Other Residential Programs' and Non-VA RRH")</f>
        <v>0 Veterans need successful assistance from both 'Other Residential Programs' and Non-VA RRH</v>
      </c>
    </row>
    <row r="84" spans="1:3" x14ac:dyDescent="0.3">
      <c r="A84" s="41"/>
      <c r="B84" s="41"/>
      <c r="C84" s="41"/>
    </row>
    <row r="85" spans="1:3" ht="18" x14ac:dyDescent="0.35">
      <c r="A85" s="41" t="s">
        <v>1916</v>
      </c>
      <c r="B85" s="65">
        <f>B74+B76+B79+B82</f>
        <v>88</v>
      </c>
      <c r="C85" s="41" t="str">
        <f>CONCATENATE(B85, " Veterans need successful SSVF RRH assistance")</f>
        <v>88 Veterans need successful SSVF RRH assistance</v>
      </c>
    </row>
    <row r="86" spans="1:3" ht="18" x14ac:dyDescent="0.35">
      <c r="A86" s="41" t="s">
        <v>1917</v>
      </c>
      <c r="B86" s="65">
        <f>B75+B80+B83</f>
        <v>1</v>
      </c>
      <c r="C86" s="41" t="str">
        <f>CONCATENATE(B86, " Veterans need successful Non-VA RRH assistance")</f>
        <v>1 Veterans need successful Non-VA RRH assistance</v>
      </c>
    </row>
    <row r="87" spans="1:3" x14ac:dyDescent="0.3">
      <c r="A87" s="55"/>
      <c r="B87" s="55"/>
      <c r="C87" s="55"/>
    </row>
    <row r="88" spans="1:3" ht="18" x14ac:dyDescent="0.35">
      <c r="A88" s="41" t="s">
        <v>1926</v>
      </c>
      <c r="B88" s="65">
        <f>Tool!H125</f>
        <v>0</v>
      </c>
      <c r="C88" s="41"/>
    </row>
    <row r="89" spans="1:3" ht="18" x14ac:dyDescent="0.35">
      <c r="A89" s="41" t="s">
        <v>1927</v>
      </c>
      <c r="B89" s="65">
        <f>Tool!H151</f>
        <v>0</v>
      </c>
      <c r="C89" s="41"/>
    </row>
    <row r="90" spans="1:3" ht="18" x14ac:dyDescent="0.35">
      <c r="A90" s="41" t="s">
        <v>1928</v>
      </c>
      <c r="B90" s="65">
        <f>VLOOKUP(ANALYSIS__SELECTED_COC_NUM,DATA__TABLE,8,FALSE)</f>
        <v>60</v>
      </c>
      <c r="C90" s="41"/>
    </row>
    <row r="91" spans="1:3" ht="18" x14ac:dyDescent="0.35">
      <c r="A91" s="41" t="s">
        <v>1937</v>
      </c>
      <c r="B91" s="65">
        <f>SUM(B88:B90)</f>
        <v>60</v>
      </c>
      <c r="C91" s="41"/>
    </row>
    <row r="92" spans="1:3" x14ac:dyDescent="0.3">
      <c r="A92" s="55"/>
      <c r="B92" s="55"/>
      <c r="C92" s="55"/>
    </row>
    <row r="93" spans="1:3" ht="18" x14ac:dyDescent="0.35">
      <c r="A93" s="41" t="s">
        <v>1932</v>
      </c>
      <c r="B93" s="65">
        <f>B85</f>
        <v>88</v>
      </c>
      <c r="C93" s="41"/>
    </row>
    <row r="94" spans="1:3" ht="18" x14ac:dyDescent="0.35">
      <c r="A94" s="41" t="s">
        <v>1933</v>
      </c>
      <c r="B94" s="65">
        <f>B88</f>
        <v>0</v>
      </c>
      <c r="C94" s="41"/>
    </row>
    <row r="95" spans="1:3" ht="18" x14ac:dyDescent="0.35">
      <c r="A95" s="41" t="s">
        <v>1940</v>
      </c>
      <c r="B95" s="65">
        <f>MAX(B93-B94,0)</f>
        <v>88</v>
      </c>
      <c r="C95" s="41" t="str">
        <f>IF(AND(B95&gt;0, B105=0),"NOTE: You have a gap in meeting need for SSVF RRH", "")</f>
        <v/>
      </c>
    </row>
    <row r="96" spans="1:3" ht="18" x14ac:dyDescent="0.35">
      <c r="A96" s="41" t="s">
        <v>1934</v>
      </c>
      <c r="B96" s="65">
        <f>MAX(B94-B93,0)</f>
        <v>0</v>
      </c>
      <c r="C96" s="41"/>
    </row>
    <row r="97" spans="1:3" ht="18" x14ac:dyDescent="0.35">
      <c r="A97" s="41"/>
      <c r="B97" s="61"/>
      <c r="C97" s="41"/>
    </row>
    <row r="98" spans="1:3" ht="18" x14ac:dyDescent="0.35">
      <c r="A98" s="41" t="s">
        <v>1848</v>
      </c>
      <c r="B98" s="65">
        <f>B86</f>
        <v>1</v>
      </c>
      <c r="C98" s="41"/>
    </row>
    <row r="99" spans="1:3" ht="18" x14ac:dyDescent="0.35">
      <c r="A99" s="41" t="s">
        <v>1935</v>
      </c>
      <c r="B99" s="65">
        <f>B89</f>
        <v>0</v>
      </c>
      <c r="C99" s="41"/>
    </row>
    <row r="100" spans="1:3" ht="18" x14ac:dyDescent="0.35">
      <c r="A100" s="41" t="s">
        <v>1939</v>
      </c>
      <c r="B100" s="65">
        <f>MAX(B98-B99,0)</f>
        <v>1</v>
      </c>
      <c r="C100" s="41"/>
    </row>
    <row r="101" spans="1:3" ht="18" x14ac:dyDescent="0.35">
      <c r="A101" s="41" t="s">
        <v>1936</v>
      </c>
      <c r="B101" s="65">
        <f>MAX(B99-B98,0)</f>
        <v>0</v>
      </c>
      <c r="C101" s="41"/>
    </row>
    <row r="102" spans="1:3" ht="18" x14ac:dyDescent="0.35">
      <c r="B102" s="68"/>
    </row>
    <row r="103" spans="1:3" ht="18" x14ac:dyDescent="0.35">
      <c r="A103" s="41" t="s">
        <v>1849</v>
      </c>
      <c r="B103" s="65">
        <f>B56</f>
        <v>147</v>
      </c>
      <c r="C103" s="41"/>
    </row>
    <row r="104" spans="1:3" ht="18" x14ac:dyDescent="0.35">
      <c r="A104" s="41" t="s">
        <v>1938</v>
      </c>
      <c r="B104" s="65">
        <f>B91</f>
        <v>60</v>
      </c>
      <c r="C104" s="41"/>
    </row>
    <row r="105" spans="1:3" ht="18" x14ac:dyDescent="0.35">
      <c r="A105" s="41" t="s">
        <v>1941</v>
      </c>
      <c r="B105" s="65">
        <f>MAX(B103-B104,0)</f>
        <v>87</v>
      </c>
      <c r="C105" s="41" t="str">
        <f>IF(AND(B105&gt;0,B95=0),"NOTE: You have a gap in meeting the total need", "")</f>
        <v/>
      </c>
    </row>
    <row r="106" spans="1:3" ht="18" x14ac:dyDescent="0.35">
      <c r="A106" s="41" t="s">
        <v>1942</v>
      </c>
      <c r="B106" s="65">
        <f>MAX(B104-B103,0)</f>
        <v>0</v>
      </c>
      <c r="C106" s="41"/>
    </row>
    <row r="107" spans="1:3" ht="18" x14ac:dyDescent="0.35">
      <c r="A107" s="41"/>
      <c r="B107" s="65"/>
      <c r="C107" s="41"/>
    </row>
    <row r="108" spans="1:3" ht="18" x14ac:dyDescent="0.35">
      <c r="A108" s="41"/>
      <c r="B108" s="65"/>
      <c r="C108" s="41" t="str">
        <f>IF(AND(B95&gt;0, B105&gt;0), "NOTE: You have gaps in meeting the Total Need and SSVF RRH Need", "")</f>
        <v>NOTE: You have gaps in meeting the Total Need and SSVF RRH Need</v>
      </c>
    </row>
    <row r="109" spans="1:3" x14ac:dyDescent="0.3">
      <c r="A109" s="55"/>
      <c r="B109" s="55"/>
      <c r="C109" s="5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07"/>
  <sheetViews>
    <sheetView workbookViewId="0">
      <selection activeCell="E9" sqref="E9"/>
    </sheetView>
  </sheetViews>
  <sheetFormatPr defaultRowHeight="14.4" x14ac:dyDescent="0.3"/>
  <cols>
    <col min="2" max="4" width="9.44140625" customWidth="1"/>
    <col min="5" max="7" width="11" customWidth="1"/>
  </cols>
  <sheetData>
    <row r="1" spans="1:8" ht="15" x14ac:dyDescent="0.25">
      <c r="A1">
        <v>1</v>
      </c>
      <c r="B1">
        <v>2</v>
      </c>
      <c r="C1">
        <v>3</v>
      </c>
      <c r="D1">
        <v>4</v>
      </c>
      <c r="E1">
        <v>5</v>
      </c>
      <c r="F1">
        <v>6</v>
      </c>
      <c r="G1">
        <v>7</v>
      </c>
      <c r="H1">
        <v>8</v>
      </c>
    </row>
    <row r="2" spans="1:8" ht="105" x14ac:dyDescent="0.25">
      <c r="A2" s="135" t="s">
        <v>297</v>
      </c>
      <c r="B2" s="134" t="s">
        <v>1861</v>
      </c>
      <c r="C2" s="134" t="s">
        <v>1862</v>
      </c>
      <c r="D2" s="134" t="s">
        <v>1863</v>
      </c>
      <c r="E2" s="134" t="s">
        <v>300</v>
      </c>
      <c r="F2" s="134" t="s">
        <v>1897</v>
      </c>
      <c r="G2" s="134" t="s">
        <v>1896</v>
      </c>
      <c r="H2" s="134" t="s">
        <v>1929</v>
      </c>
    </row>
    <row r="3" spans="1:8" ht="15" x14ac:dyDescent="0.25">
      <c r="A3" t="s">
        <v>299</v>
      </c>
      <c r="B3">
        <v>130</v>
      </c>
      <c r="C3">
        <v>89</v>
      </c>
      <c r="D3">
        <v>102</v>
      </c>
      <c r="E3" s="52">
        <v>6.7000000000000004E-2</v>
      </c>
      <c r="F3" s="52">
        <v>0.23809523809523808</v>
      </c>
      <c r="G3" s="52">
        <v>0.2857142857142857</v>
      </c>
      <c r="H3">
        <v>60</v>
      </c>
    </row>
    <row r="4" spans="1:8" ht="15" x14ac:dyDescent="0.25">
      <c r="A4" t="s">
        <v>309</v>
      </c>
      <c r="B4">
        <v>50</v>
      </c>
      <c r="C4">
        <v>79</v>
      </c>
      <c r="D4">
        <v>174</v>
      </c>
      <c r="E4" s="52">
        <v>0.10100000000000001</v>
      </c>
      <c r="F4" s="52">
        <v>0.4</v>
      </c>
      <c r="G4" s="52">
        <v>0.1</v>
      </c>
      <c r="H4">
        <v>44</v>
      </c>
    </row>
    <row r="5" spans="1:8" ht="15" x14ac:dyDescent="0.25">
      <c r="A5" t="s">
        <v>310</v>
      </c>
      <c r="B5">
        <v>144</v>
      </c>
      <c r="C5">
        <v>158</v>
      </c>
      <c r="D5">
        <v>621</v>
      </c>
      <c r="E5" s="52">
        <v>3.7999999999999999E-2</v>
      </c>
      <c r="F5" s="52">
        <v>0.33064516129032256</v>
      </c>
      <c r="G5" s="52">
        <v>5.6451612903225805E-2</v>
      </c>
      <c r="H5">
        <v>163</v>
      </c>
    </row>
    <row r="6" spans="1:8" ht="15" x14ac:dyDescent="0.25">
      <c r="A6" t="s">
        <v>311</v>
      </c>
      <c r="B6">
        <v>94</v>
      </c>
      <c r="C6">
        <v>66</v>
      </c>
      <c r="D6">
        <v>144</v>
      </c>
      <c r="E6" s="52">
        <v>0.106</v>
      </c>
      <c r="F6" s="52">
        <v>9.0909090909090912E-2</v>
      </c>
      <c r="G6" s="52">
        <v>6.0606060606060608E-2</v>
      </c>
      <c r="H6">
        <v>38</v>
      </c>
    </row>
    <row r="7" spans="1:8" ht="15" x14ac:dyDescent="0.25">
      <c r="A7" t="s">
        <v>312</v>
      </c>
      <c r="B7">
        <v>16</v>
      </c>
      <c r="C7">
        <v>19</v>
      </c>
      <c r="D7">
        <v>14</v>
      </c>
      <c r="E7" s="52">
        <v>0.105</v>
      </c>
      <c r="F7" s="52">
        <v>0.5</v>
      </c>
      <c r="G7" s="52">
        <v>0</v>
      </c>
      <c r="H7">
        <v>0</v>
      </c>
    </row>
    <row r="8" spans="1:8" ht="15" x14ac:dyDescent="0.25">
      <c r="A8" t="s">
        <v>313</v>
      </c>
      <c r="B8">
        <v>39</v>
      </c>
      <c r="C8">
        <v>29</v>
      </c>
      <c r="D8">
        <v>126</v>
      </c>
      <c r="E8" s="52">
        <v>0.27600000000000002</v>
      </c>
      <c r="F8" s="52">
        <v>0.38461538461538464</v>
      </c>
      <c r="G8" s="52">
        <v>0</v>
      </c>
      <c r="H8">
        <v>28</v>
      </c>
    </row>
    <row r="9" spans="1:8" ht="15" x14ac:dyDescent="0.25">
      <c r="A9" t="s">
        <v>314</v>
      </c>
      <c r="B9">
        <v>40</v>
      </c>
      <c r="C9">
        <v>41</v>
      </c>
      <c r="D9">
        <v>182</v>
      </c>
      <c r="E9" s="52">
        <v>0.122</v>
      </c>
      <c r="F9" s="52">
        <v>0.1111111111111111</v>
      </c>
      <c r="G9" s="52">
        <v>0.33333333333333331</v>
      </c>
      <c r="H9">
        <v>44</v>
      </c>
    </row>
    <row r="10" spans="1:8" ht="15" x14ac:dyDescent="0.25">
      <c r="A10" t="s">
        <v>315</v>
      </c>
      <c r="B10">
        <v>11</v>
      </c>
      <c r="C10">
        <v>13</v>
      </c>
      <c r="D10">
        <v>13</v>
      </c>
      <c r="E10" s="52">
        <v>0.23100000000000001</v>
      </c>
      <c r="F10" s="52">
        <v>1</v>
      </c>
      <c r="G10" s="52">
        <v>0</v>
      </c>
      <c r="H10">
        <v>0</v>
      </c>
    </row>
    <row r="11" spans="1:8" ht="15" x14ac:dyDescent="0.25">
      <c r="A11" t="s">
        <v>316</v>
      </c>
      <c r="B11">
        <v>81</v>
      </c>
      <c r="C11">
        <v>19</v>
      </c>
      <c r="D11">
        <v>249</v>
      </c>
      <c r="E11" s="52">
        <v>0</v>
      </c>
      <c r="F11" s="52">
        <v>0.75862068965517238</v>
      </c>
      <c r="G11" s="52">
        <v>0.10344827586206896</v>
      </c>
      <c r="H11">
        <v>143</v>
      </c>
    </row>
    <row r="12" spans="1:8" ht="15" x14ac:dyDescent="0.25">
      <c r="A12" t="s">
        <v>317</v>
      </c>
      <c r="B12">
        <v>49</v>
      </c>
      <c r="C12">
        <v>28</v>
      </c>
      <c r="D12">
        <v>203</v>
      </c>
      <c r="E12" s="52">
        <v>0.214</v>
      </c>
      <c r="F12" s="52">
        <v>0.2608695652173913</v>
      </c>
      <c r="G12" s="52">
        <v>8.6956521739130432E-2</v>
      </c>
      <c r="H12">
        <v>94</v>
      </c>
    </row>
    <row r="13" spans="1:8" ht="15" x14ac:dyDescent="0.25">
      <c r="A13" t="s">
        <v>318</v>
      </c>
      <c r="B13">
        <v>190</v>
      </c>
      <c r="C13">
        <v>121</v>
      </c>
      <c r="D13">
        <v>487</v>
      </c>
      <c r="E13" s="52">
        <v>0.33100000000000002</v>
      </c>
      <c r="F13" s="52">
        <v>0.61764705882352944</v>
      </c>
      <c r="G13" s="52">
        <v>0.22058823529411764</v>
      </c>
      <c r="H13">
        <v>365</v>
      </c>
    </row>
    <row r="14" spans="1:8" ht="15" x14ac:dyDescent="0.25">
      <c r="A14" t="s">
        <v>319</v>
      </c>
      <c r="B14">
        <v>197</v>
      </c>
      <c r="C14">
        <v>56</v>
      </c>
      <c r="D14">
        <v>39</v>
      </c>
      <c r="E14" s="52">
        <v>0</v>
      </c>
      <c r="F14" s="52">
        <v>0.25</v>
      </c>
      <c r="G14" s="52">
        <v>0</v>
      </c>
      <c r="H14">
        <v>84</v>
      </c>
    </row>
    <row r="15" spans="1:8" ht="15" x14ac:dyDescent="0.25">
      <c r="A15" t="s">
        <v>320</v>
      </c>
      <c r="B15">
        <v>22</v>
      </c>
      <c r="C15">
        <v>22</v>
      </c>
      <c r="D15">
        <v>14</v>
      </c>
      <c r="E15" s="52">
        <v>0</v>
      </c>
      <c r="F15" s="52">
        <v>1</v>
      </c>
      <c r="G15" s="52">
        <v>0</v>
      </c>
      <c r="H15">
        <v>0</v>
      </c>
    </row>
    <row r="16" spans="1:8" ht="15" x14ac:dyDescent="0.25">
      <c r="A16" t="s">
        <v>1029</v>
      </c>
      <c r="B16">
        <v>12</v>
      </c>
      <c r="C16">
        <v>0</v>
      </c>
      <c r="D16">
        <v>2</v>
      </c>
      <c r="E16" s="52">
        <v>0</v>
      </c>
      <c r="F16" s="52">
        <v>1</v>
      </c>
      <c r="G16" s="52">
        <v>0</v>
      </c>
      <c r="H16">
        <v>28</v>
      </c>
    </row>
    <row r="17" spans="1:8" x14ac:dyDescent="0.3">
      <c r="A17" t="s">
        <v>321</v>
      </c>
      <c r="B17">
        <v>2</v>
      </c>
      <c r="C17">
        <v>2</v>
      </c>
      <c r="D17">
        <v>1</v>
      </c>
      <c r="E17" s="52">
        <v>0</v>
      </c>
      <c r="F17" s="52">
        <v>0.3526445408701771</v>
      </c>
      <c r="G17" s="52">
        <v>0.11422540166529846</v>
      </c>
      <c r="H17">
        <v>0</v>
      </c>
    </row>
    <row r="18" spans="1:8" x14ac:dyDescent="0.3">
      <c r="A18" t="s">
        <v>2065</v>
      </c>
      <c r="B18">
        <v>33</v>
      </c>
      <c r="C18">
        <v>18</v>
      </c>
      <c r="D18">
        <v>40</v>
      </c>
      <c r="E18" s="52">
        <v>0</v>
      </c>
      <c r="F18" s="52">
        <v>0.3526445408701771</v>
      </c>
      <c r="G18" s="52">
        <v>0.11422540166529846</v>
      </c>
      <c r="H18">
        <v>20</v>
      </c>
    </row>
    <row r="19" spans="1:8" x14ac:dyDescent="0.3">
      <c r="A19" t="s">
        <v>322</v>
      </c>
      <c r="B19">
        <v>0</v>
      </c>
      <c r="C19">
        <v>3</v>
      </c>
      <c r="D19">
        <v>44</v>
      </c>
      <c r="E19" s="52">
        <v>0.66700000000000004</v>
      </c>
      <c r="F19" s="52">
        <v>0.3526445408701771</v>
      </c>
      <c r="G19" s="52">
        <v>0.11422540166529846</v>
      </c>
      <c r="H19">
        <v>0</v>
      </c>
    </row>
    <row r="20" spans="1:8" x14ac:dyDescent="0.3">
      <c r="A20" t="s">
        <v>323</v>
      </c>
      <c r="B20">
        <v>516</v>
      </c>
      <c r="C20">
        <v>305</v>
      </c>
      <c r="D20">
        <v>777</v>
      </c>
      <c r="E20" s="52">
        <v>0.311</v>
      </c>
      <c r="F20" s="52">
        <v>0.2132701421800948</v>
      </c>
      <c r="G20" s="52">
        <v>8.5308056872037921E-2</v>
      </c>
      <c r="H20">
        <v>168</v>
      </c>
    </row>
    <row r="21" spans="1:8" x14ac:dyDescent="0.3">
      <c r="A21" t="s">
        <v>324</v>
      </c>
      <c r="B21">
        <v>285</v>
      </c>
      <c r="C21">
        <v>281</v>
      </c>
      <c r="D21">
        <v>843</v>
      </c>
      <c r="E21" s="52">
        <v>0.185</v>
      </c>
      <c r="F21" s="52">
        <v>0.125</v>
      </c>
      <c r="G21" s="52">
        <v>0.15909090909090909</v>
      </c>
      <c r="H21">
        <v>137</v>
      </c>
    </row>
    <row r="22" spans="1:8" x14ac:dyDescent="0.3">
      <c r="A22" t="s">
        <v>325</v>
      </c>
      <c r="B22">
        <v>419</v>
      </c>
      <c r="C22">
        <v>450</v>
      </c>
      <c r="D22">
        <v>1288</v>
      </c>
      <c r="E22" s="52">
        <v>0.2</v>
      </c>
      <c r="F22" s="52">
        <v>0.11374407582938388</v>
      </c>
      <c r="G22" s="52">
        <v>0.27014218009478674</v>
      </c>
      <c r="H22">
        <v>408</v>
      </c>
    </row>
    <row r="23" spans="1:8" x14ac:dyDescent="0.3">
      <c r="A23" t="s">
        <v>326</v>
      </c>
      <c r="B23">
        <v>703</v>
      </c>
      <c r="C23">
        <v>701</v>
      </c>
      <c r="D23">
        <v>571</v>
      </c>
      <c r="E23" s="52">
        <v>0.45800000000000002</v>
      </c>
      <c r="F23" s="52">
        <v>0.75939849624060152</v>
      </c>
      <c r="G23" s="52">
        <v>0.10526315789473684</v>
      </c>
      <c r="H23">
        <v>261</v>
      </c>
    </row>
    <row r="24" spans="1:8" x14ac:dyDescent="0.3">
      <c r="A24" t="s">
        <v>327</v>
      </c>
      <c r="B24">
        <v>557</v>
      </c>
      <c r="C24">
        <v>580</v>
      </c>
      <c r="D24">
        <v>813</v>
      </c>
      <c r="E24" s="52">
        <v>0.51200000000000001</v>
      </c>
      <c r="F24" s="52">
        <v>0.61764705882352944</v>
      </c>
      <c r="G24" s="52">
        <v>1.9607843137254902E-2</v>
      </c>
      <c r="H24">
        <v>198</v>
      </c>
    </row>
    <row r="25" spans="1:8" x14ac:dyDescent="0.3">
      <c r="A25" t="s">
        <v>328</v>
      </c>
      <c r="B25">
        <v>388</v>
      </c>
      <c r="C25">
        <v>401</v>
      </c>
      <c r="D25">
        <v>666</v>
      </c>
      <c r="E25" s="52">
        <v>0.32900000000000001</v>
      </c>
      <c r="F25" s="52">
        <v>0.35064935064935066</v>
      </c>
      <c r="G25" s="52">
        <v>0.12987012987012986</v>
      </c>
      <c r="H25">
        <v>148</v>
      </c>
    </row>
    <row r="26" spans="1:8" x14ac:dyDescent="0.3">
      <c r="A26" t="s">
        <v>329</v>
      </c>
      <c r="B26">
        <v>313</v>
      </c>
      <c r="C26">
        <v>308</v>
      </c>
      <c r="D26">
        <v>629</v>
      </c>
      <c r="E26" s="52">
        <v>0.23699999999999999</v>
      </c>
      <c r="F26" s="52">
        <v>0.37864077669902912</v>
      </c>
      <c r="G26" s="52">
        <v>0.1553398058252427</v>
      </c>
      <c r="H26">
        <v>176</v>
      </c>
    </row>
    <row r="27" spans="1:8" x14ac:dyDescent="0.3">
      <c r="A27" t="s">
        <v>330</v>
      </c>
      <c r="B27">
        <v>215</v>
      </c>
      <c r="C27">
        <v>274</v>
      </c>
      <c r="D27">
        <v>257</v>
      </c>
      <c r="E27" s="52">
        <v>0.35399999999999998</v>
      </c>
      <c r="F27" s="52">
        <v>0.8271604938271605</v>
      </c>
      <c r="G27" s="52">
        <v>1.2345679012345678E-2</v>
      </c>
      <c r="H27">
        <v>101</v>
      </c>
    </row>
    <row r="28" spans="1:8" x14ac:dyDescent="0.3">
      <c r="A28" t="s">
        <v>331</v>
      </c>
      <c r="B28">
        <v>122</v>
      </c>
      <c r="C28">
        <v>136</v>
      </c>
      <c r="D28">
        <v>273</v>
      </c>
      <c r="E28" s="52">
        <v>0.33800000000000002</v>
      </c>
      <c r="F28" s="52">
        <v>0.38775510204081631</v>
      </c>
      <c r="G28" s="52">
        <v>6.1224489795918366E-2</v>
      </c>
      <c r="H28">
        <v>90</v>
      </c>
    </row>
    <row r="29" spans="1:8" x14ac:dyDescent="0.3">
      <c r="A29" t="s">
        <v>332</v>
      </c>
      <c r="B29">
        <v>176</v>
      </c>
      <c r="C29">
        <v>204</v>
      </c>
      <c r="D29">
        <v>302</v>
      </c>
      <c r="E29" s="52">
        <v>0.309</v>
      </c>
      <c r="F29" s="52">
        <v>0.46376811594202899</v>
      </c>
      <c r="G29" s="52">
        <v>2.8985507246376812E-2</v>
      </c>
      <c r="H29">
        <v>48</v>
      </c>
    </row>
    <row r="30" spans="1:8" x14ac:dyDescent="0.3">
      <c r="A30" t="s">
        <v>333</v>
      </c>
      <c r="B30">
        <v>66</v>
      </c>
      <c r="C30">
        <v>78</v>
      </c>
      <c r="D30">
        <v>68</v>
      </c>
      <c r="E30" s="52">
        <v>0.308</v>
      </c>
      <c r="F30" s="52">
        <v>0.3526445408701771</v>
      </c>
      <c r="G30" s="52">
        <v>0.11422540166529846</v>
      </c>
      <c r="H30">
        <v>16</v>
      </c>
    </row>
    <row r="31" spans="1:8" x14ac:dyDescent="0.3">
      <c r="A31" t="s">
        <v>334</v>
      </c>
      <c r="B31">
        <v>151</v>
      </c>
      <c r="C31">
        <v>146</v>
      </c>
      <c r="D31">
        <v>160</v>
      </c>
      <c r="E31" s="52">
        <v>0.40400000000000003</v>
      </c>
      <c r="F31" s="52">
        <v>0.48979591836734693</v>
      </c>
      <c r="G31" s="52">
        <v>2.0408163265306121E-2</v>
      </c>
      <c r="H31">
        <v>87</v>
      </c>
    </row>
    <row r="32" spans="1:8" x14ac:dyDescent="0.3">
      <c r="A32" t="s">
        <v>335</v>
      </c>
      <c r="B32">
        <v>39</v>
      </c>
      <c r="C32">
        <v>19</v>
      </c>
      <c r="D32">
        <v>30</v>
      </c>
      <c r="E32" s="52">
        <v>0</v>
      </c>
      <c r="F32" s="52">
        <v>1</v>
      </c>
      <c r="G32" s="52">
        <v>0</v>
      </c>
      <c r="H32">
        <v>32</v>
      </c>
    </row>
    <row r="33" spans="1:8" x14ac:dyDescent="0.3">
      <c r="A33" t="s">
        <v>336</v>
      </c>
      <c r="B33">
        <v>102</v>
      </c>
      <c r="C33">
        <v>74</v>
      </c>
      <c r="D33">
        <v>76</v>
      </c>
      <c r="E33" s="52">
        <v>9.5000000000000001E-2</v>
      </c>
      <c r="F33" s="52">
        <v>0.76923076923076927</v>
      </c>
      <c r="G33" s="52">
        <v>3.8461538461538464E-2</v>
      </c>
      <c r="H33">
        <v>57</v>
      </c>
    </row>
    <row r="34" spans="1:8" x14ac:dyDescent="0.3">
      <c r="A34" t="s">
        <v>337</v>
      </c>
      <c r="B34">
        <v>144</v>
      </c>
      <c r="C34">
        <v>138</v>
      </c>
      <c r="D34">
        <v>180</v>
      </c>
      <c r="E34" s="52">
        <v>0.18099999999999999</v>
      </c>
      <c r="F34" s="52">
        <v>0.71739130434782605</v>
      </c>
      <c r="G34" s="52">
        <v>6.5217391304347824E-2</v>
      </c>
      <c r="H34">
        <v>63</v>
      </c>
    </row>
    <row r="35" spans="1:8" x14ac:dyDescent="0.3">
      <c r="A35" t="s">
        <v>338</v>
      </c>
      <c r="B35">
        <v>183</v>
      </c>
      <c r="C35">
        <v>136</v>
      </c>
      <c r="D35">
        <v>243</v>
      </c>
      <c r="E35" s="52">
        <v>0.16200000000000001</v>
      </c>
      <c r="F35" s="52">
        <v>0.6470588235294118</v>
      </c>
      <c r="G35" s="52">
        <v>0.23529411764705882</v>
      </c>
      <c r="H35">
        <v>117</v>
      </c>
    </row>
    <row r="36" spans="1:8" x14ac:dyDescent="0.3">
      <c r="A36" t="s">
        <v>339</v>
      </c>
      <c r="B36">
        <v>51</v>
      </c>
      <c r="C36">
        <v>37</v>
      </c>
      <c r="D36">
        <v>103</v>
      </c>
      <c r="E36" s="52">
        <v>0.48599999999999999</v>
      </c>
      <c r="F36" s="52">
        <v>0.10344827586206896</v>
      </c>
      <c r="G36" s="52">
        <v>0</v>
      </c>
      <c r="H36">
        <v>8</v>
      </c>
    </row>
    <row r="37" spans="1:8" x14ac:dyDescent="0.3">
      <c r="A37" t="s">
        <v>340</v>
      </c>
      <c r="B37">
        <v>227</v>
      </c>
      <c r="C37">
        <v>228</v>
      </c>
      <c r="D37">
        <v>406</v>
      </c>
      <c r="E37" s="52">
        <v>0.32500000000000001</v>
      </c>
      <c r="F37" s="52">
        <v>0.39285714285714285</v>
      </c>
      <c r="G37" s="52">
        <v>0.11904761904761904</v>
      </c>
      <c r="H37">
        <v>167</v>
      </c>
    </row>
    <row r="38" spans="1:8" x14ac:dyDescent="0.3">
      <c r="A38" t="s">
        <v>341</v>
      </c>
      <c r="B38">
        <v>64</v>
      </c>
      <c r="C38">
        <v>67</v>
      </c>
      <c r="D38">
        <v>34</v>
      </c>
      <c r="E38" s="52">
        <v>0.58199999999999996</v>
      </c>
      <c r="F38" s="52">
        <v>1</v>
      </c>
      <c r="G38" s="52">
        <v>0</v>
      </c>
      <c r="H38">
        <v>4</v>
      </c>
    </row>
    <row r="39" spans="1:8" x14ac:dyDescent="0.3">
      <c r="A39" t="s">
        <v>342</v>
      </c>
      <c r="B39">
        <v>87</v>
      </c>
      <c r="C39">
        <v>98</v>
      </c>
      <c r="D39">
        <v>54</v>
      </c>
      <c r="E39" s="52">
        <v>0.51</v>
      </c>
      <c r="F39" s="52">
        <v>0.31034482758620691</v>
      </c>
      <c r="G39" s="52">
        <v>0</v>
      </c>
      <c r="H39">
        <v>19</v>
      </c>
    </row>
    <row r="40" spans="1:8" x14ac:dyDescent="0.3">
      <c r="A40" t="s">
        <v>343</v>
      </c>
      <c r="B40">
        <v>19</v>
      </c>
      <c r="C40">
        <v>22</v>
      </c>
      <c r="D40">
        <v>10</v>
      </c>
      <c r="E40" s="52">
        <v>0.40899999999999997</v>
      </c>
      <c r="F40" s="52">
        <v>0.3526445408701771</v>
      </c>
      <c r="G40" s="52">
        <v>0.11422540166529846</v>
      </c>
      <c r="H40">
        <v>3</v>
      </c>
    </row>
    <row r="41" spans="1:8" x14ac:dyDescent="0.3">
      <c r="A41" t="s">
        <v>344</v>
      </c>
      <c r="B41">
        <v>89</v>
      </c>
      <c r="C41">
        <v>119</v>
      </c>
      <c r="D41">
        <v>221</v>
      </c>
      <c r="E41" s="52">
        <v>0.14299999999999999</v>
      </c>
      <c r="F41" s="52">
        <v>0.42857142857142855</v>
      </c>
      <c r="G41" s="52">
        <v>0.17857142857142858</v>
      </c>
      <c r="H41">
        <v>97</v>
      </c>
    </row>
    <row r="42" spans="1:8" x14ac:dyDescent="0.3">
      <c r="A42" t="s">
        <v>345</v>
      </c>
      <c r="B42">
        <v>50</v>
      </c>
      <c r="C42">
        <v>49</v>
      </c>
      <c r="D42">
        <v>96</v>
      </c>
      <c r="E42" s="52">
        <v>0.44900000000000001</v>
      </c>
      <c r="F42" s="52">
        <v>0.65517241379310343</v>
      </c>
      <c r="G42" s="52">
        <v>0</v>
      </c>
      <c r="H42">
        <v>34</v>
      </c>
    </row>
    <row r="43" spans="1:8" x14ac:dyDescent="0.3">
      <c r="A43" t="s">
        <v>346</v>
      </c>
      <c r="B43">
        <v>88</v>
      </c>
      <c r="C43">
        <v>25</v>
      </c>
      <c r="D43">
        <v>18</v>
      </c>
      <c r="E43" s="52">
        <v>0.44</v>
      </c>
      <c r="F43" s="52">
        <v>0.75</v>
      </c>
      <c r="G43" s="52">
        <v>0</v>
      </c>
      <c r="H43">
        <v>12</v>
      </c>
    </row>
    <row r="44" spans="1:8" x14ac:dyDescent="0.3">
      <c r="A44" t="s">
        <v>347</v>
      </c>
      <c r="B44">
        <v>44</v>
      </c>
      <c r="C44">
        <v>29</v>
      </c>
      <c r="D44">
        <v>15</v>
      </c>
      <c r="E44" s="52">
        <v>0.58599999999999997</v>
      </c>
      <c r="F44" s="52">
        <v>1</v>
      </c>
      <c r="G44" s="52">
        <v>0</v>
      </c>
      <c r="H44">
        <v>12</v>
      </c>
    </row>
    <row r="45" spans="1:8" x14ac:dyDescent="0.3">
      <c r="A45" t="s">
        <v>348</v>
      </c>
      <c r="B45">
        <v>145</v>
      </c>
      <c r="C45">
        <v>131</v>
      </c>
      <c r="D45">
        <v>105</v>
      </c>
      <c r="E45" s="52">
        <v>0.34399999999999997</v>
      </c>
      <c r="F45" s="52">
        <v>0.5</v>
      </c>
      <c r="G45" s="52">
        <v>0</v>
      </c>
      <c r="H45">
        <v>96</v>
      </c>
    </row>
    <row r="46" spans="1:8" x14ac:dyDescent="0.3">
      <c r="A46" t="s">
        <v>349</v>
      </c>
      <c r="B46">
        <v>10</v>
      </c>
      <c r="C46">
        <v>7</v>
      </c>
      <c r="D46">
        <v>2</v>
      </c>
      <c r="E46" s="52">
        <v>1</v>
      </c>
      <c r="F46" s="52">
        <v>1</v>
      </c>
      <c r="G46" s="52">
        <v>0</v>
      </c>
      <c r="H46">
        <v>0</v>
      </c>
    </row>
    <row r="47" spans="1:8" x14ac:dyDescent="0.3">
      <c r="A47" t="s">
        <v>350</v>
      </c>
      <c r="B47">
        <v>113</v>
      </c>
      <c r="C47">
        <v>21</v>
      </c>
      <c r="D47">
        <v>23</v>
      </c>
      <c r="E47" s="52">
        <v>4.8000000000000001E-2</v>
      </c>
      <c r="F47" s="52">
        <v>0.3526445408701771</v>
      </c>
      <c r="G47" s="52">
        <v>0.11422540166529846</v>
      </c>
      <c r="H47">
        <v>13</v>
      </c>
    </row>
    <row r="48" spans="1:8" x14ac:dyDescent="0.3">
      <c r="A48" t="s">
        <v>351</v>
      </c>
      <c r="B48">
        <v>20</v>
      </c>
      <c r="C48">
        <v>17</v>
      </c>
      <c r="D48">
        <v>4</v>
      </c>
      <c r="E48" s="52">
        <v>0.82399999999999995</v>
      </c>
      <c r="F48" s="52">
        <v>0.3526445408701771</v>
      </c>
      <c r="G48" s="52">
        <v>0.11422540166529846</v>
      </c>
      <c r="H48">
        <v>0</v>
      </c>
    </row>
    <row r="49" spans="1:8" x14ac:dyDescent="0.3">
      <c r="A49" t="s">
        <v>352</v>
      </c>
      <c r="B49">
        <v>47</v>
      </c>
      <c r="C49">
        <v>35</v>
      </c>
      <c r="D49">
        <v>44</v>
      </c>
      <c r="E49" s="52">
        <v>5.7000000000000002E-2</v>
      </c>
      <c r="F49" s="52">
        <v>0.42857142857142855</v>
      </c>
      <c r="G49" s="52">
        <v>0</v>
      </c>
      <c r="H49">
        <v>0</v>
      </c>
    </row>
    <row r="50" spans="1:8" x14ac:dyDescent="0.3">
      <c r="A50" t="s">
        <v>1610</v>
      </c>
      <c r="B50">
        <v>15</v>
      </c>
      <c r="C50">
        <v>16</v>
      </c>
      <c r="D50">
        <v>6</v>
      </c>
      <c r="E50" s="52">
        <v>0.25</v>
      </c>
      <c r="F50" s="52">
        <v>0</v>
      </c>
      <c r="G50" s="52">
        <v>0</v>
      </c>
      <c r="H50">
        <v>0</v>
      </c>
    </row>
    <row r="51" spans="1:8" x14ac:dyDescent="0.3">
      <c r="A51" t="s">
        <v>1612</v>
      </c>
      <c r="B51">
        <v>21</v>
      </c>
      <c r="C51">
        <v>21</v>
      </c>
      <c r="D51">
        <v>34</v>
      </c>
      <c r="E51" s="52">
        <v>0</v>
      </c>
      <c r="F51" s="52">
        <v>1</v>
      </c>
      <c r="G51" s="52">
        <v>0</v>
      </c>
      <c r="H51">
        <v>36</v>
      </c>
    </row>
    <row r="52" spans="1:8" x14ac:dyDescent="0.3">
      <c r="A52" t="s">
        <v>353</v>
      </c>
      <c r="B52">
        <v>4016</v>
      </c>
      <c r="C52">
        <v>2728</v>
      </c>
      <c r="D52">
        <v>2859</v>
      </c>
      <c r="E52" s="52">
        <v>0.253</v>
      </c>
      <c r="F52" s="52">
        <v>0.55944055944055948</v>
      </c>
      <c r="G52" s="52">
        <v>0.12587412587412589</v>
      </c>
      <c r="H52">
        <v>1534</v>
      </c>
    </row>
    <row r="53" spans="1:8" x14ac:dyDescent="0.3">
      <c r="A53" t="s">
        <v>354</v>
      </c>
      <c r="B53">
        <v>1381</v>
      </c>
      <c r="C53">
        <v>1156</v>
      </c>
      <c r="D53">
        <v>1605</v>
      </c>
      <c r="E53" s="52">
        <v>0.155</v>
      </c>
      <c r="F53" s="52">
        <v>0.50354609929078009</v>
      </c>
      <c r="G53" s="52">
        <v>8.1560283687943269E-2</v>
      </c>
      <c r="H53">
        <v>645</v>
      </c>
    </row>
    <row r="54" spans="1:8" x14ac:dyDescent="0.3">
      <c r="A54" t="s">
        <v>355</v>
      </c>
      <c r="B54">
        <v>447</v>
      </c>
      <c r="C54">
        <v>455</v>
      </c>
      <c r="D54">
        <v>654</v>
      </c>
      <c r="E54" s="52">
        <v>0.189</v>
      </c>
      <c r="F54" s="52">
        <v>0.44554455445544555</v>
      </c>
      <c r="G54" s="52">
        <v>0</v>
      </c>
      <c r="H54">
        <v>108</v>
      </c>
    </row>
    <row r="55" spans="1:8" x14ac:dyDescent="0.3">
      <c r="A55" t="s">
        <v>356</v>
      </c>
      <c r="B55">
        <v>128</v>
      </c>
      <c r="C55">
        <v>122</v>
      </c>
      <c r="D55">
        <v>122</v>
      </c>
      <c r="E55" s="52">
        <v>0.46700000000000003</v>
      </c>
      <c r="F55" s="52">
        <v>0.45454545454545453</v>
      </c>
      <c r="G55" s="52">
        <v>0</v>
      </c>
      <c r="H55">
        <v>60</v>
      </c>
    </row>
    <row r="56" spans="1:8" x14ac:dyDescent="0.3">
      <c r="A56" t="s">
        <v>357</v>
      </c>
      <c r="B56">
        <v>92</v>
      </c>
      <c r="C56">
        <v>99</v>
      </c>
      <c r="D56">
        <v>213</v>
      </c>
      <c r="E56" s="52">
        <v>0.20200000000000001</v>
      </c>
      <c r="F56" s="52">
        <v>0.25</v>
      </c>
      <c r="G56" s="52">
        <v>0.1875</v>
      </c>
      <c r="H56">
        <v>80</v>
      </c>
    </row>
    <row r="57" spans="1:8" x14ac:dyDescent="0.3">
      <c r="A57" t="s">
        <v>358</v>
      </c>
      <c r="B57">
        <v>308</v>
      </c>
      <c r="C57">
        <v>289</v>
      </c>
      <c r="D57">
        <v>613</v>
      </c>
      <c r="E57" s="52">
        <v>0.26</v>
      </c>
      <c r="F57" s="52">
        <v>0.37681159420289856</v>
      </c>
      <c r="G57" s="52">
        <v>0.21739130434782608</v>
      </c>
      <c r="H57">
        <v>227</v>
      </c>
    </row>
    <row r="58" spans="1:8" x14ac:dyDescent="0.3">
      <c r="A58" t="s">
        <v>359</v>
      </c>
      <c r="B58">
        <v>36</v>
      </c>
      <c r="C58">
        <v>44</v>
      </c>
      <c r="D58">
        <v>23</v>
      </c>
      <c r="E58" s="52">
        <v>0.45500000000000002</v>
      </c>
      <c r="F58" s="52">
        <v>0.3526445408701771</v>
      </c>
      <c r="G58" s="52">
        <v>0.11422540166529846</v>
      </c>
      <c r="H58">
        <v>4</v>
      </c>
    </row>
    <row r="59" spans="1:8" x14ac:dyDescent="0.3">
      <c r="A59" t="s">
        <v>360</v>
      </c>
      <c r="B59">
        <v>223</v>
      </c>
      <c r="C59">
        <v>211</v>
      </c>
      <c r="D59">
        <v>376</v>
      </c>
      <c r="E59" s="52">
        <v>0.20899999999999999</v>
      </c>
      <c r="F59" s="52">
        <v>0.46808510638297873</v>
      </c>
      <c r="G59" s="52">
        <v>2.1276595744680851E-2</v>
      </c>
      <c r="H59">
        <v>132</v>
      </c>
    </row>
    <row r="60" spans="1:8" x14ac:dyDescent="0.3">
      <c r="A60" t="s">
        <v>361</v>
      </c>
      <c r="B60">
        <v>176</v>
      </c>
      <c r="C60">
        <v>122</v>
      </c>
      <c r="D60">
        <v>337</v>
      </c>
      <c r="E60" s="52">
        <v>0.36099999999999999</v>
      </c>
      <c r="F60" s="52">
        <v>0.48305084745762711</v>
      </c>
      <c r="G60" s="52">
        <v>5.9322033898305086E-2</v>
      </c>
      <c r="H60">
        <v>188</v>
      </c>
    </row>
    <row r="61" spans="1:8" x14ac:dyDescent="0.3">
      <c r="A61" t="s">
        <v>362</v>
      </c>
      <c r="B61">
        <v>103</v>
      </c>
      <c r="C61">
        <v>78</v>
      </c>
      <c r="D61">
        <v>23</v>
      </c>
      <c r="E61" s="52">
        <v>0.39700000000000002</v>
      </c>
      <c r="F61" s="52">
        <v>1</v>
      </c>
      <c r="G61" s="52">
        <v>0</v>
      </c>
      <c r="H61">
        <v>24</v>
      </c>
    </row>
    <row r="62" spans="1:8" x14ac:dyDescent="0.3">
      <c r="A62" t="s">
        <v>363</v>
      </c>
      <c r="B62">
        <v>6</v>
      </c>
      <c r="C62">
        <v>10</v>
      </c>
      <c r="D62">
        <v>11</v>
      </c>
      <c r="E62" s="52">
        <v>0.6</v>
      </c>
      <c r="F62" s="52">
        <v>0</v>
      </c>
      <c r="G62" s="52">
        <v>0.33333333333333331</v>
      </c>
      <c r="H62">
        <v>0</v>
      </c>
    </row>
    <row r="63" spans="1:8" x14ac:dyDescent="0.3">
      <c r="A63" t="s">
        <v>364</v>
      </c>
      <c r="B63">
        <v>8</v>
      </c>
      <c r="C63">
        <v>12</v>
      </c>
      <c r="D63">
        <v>9</v>
      </c>
      <c r="E63" s="52">
        <v>0</v>
      </c>
      <c r="F63" s="52">
        <v>0.5</v>
      </c>
      <c r="G63" s="52">
        <v>0.5</v>
      </c>
      <c r="H63">
        <v>0</v>
      </c>
    </row>
    <row r="64" spans="1:8" x14ac:dyDescent="0.3">
      <c r="A64" t="s">
        <v>365</v>
      </c>
      <c r="B64">
        <v>130</v>
      </c>
      <c r="C64">
        <v>161</v>
      </c>
      <c r="D64">
        <v>149</v>
      </c>
      <c r="E64" s="52">
        <v>0.66500000000000004</v>
      </c>
      <c r="F64" s="52">
        <v>0.33333333333333331</v>
      </c>
      <c r="G64" s="52">
        <v>0</v>
      </c>
      <c r="H64">
        <v>56</v>
      </c>
    </row>
    <row r="65" spans="1:8" x14ac:dyDescent="0.3">
      <c r="A65" t="s">
        <v>1554</v>
      </c>
      <c r="B65">
        <v>8</v>
      </c>
      <c r="C65">
        <v>8</v>
      </c>
      <c r="D65">
        <v>2</v>
      </c>
      <c r="E65" s="52">
        <v>0.625</v>
      </c>
      <c r="F65" s="52">
        <v>0.3526445408701771</v>
      </c>
      <c r="G65" s="52">
        <v>0.11422540166529846</v>
      </c>
      <c r="H65">
        <v>0</v>
      </c>
    </row>
    <row r="66" spans="1:8" x14ac:dyDescent="0.3">
      <c r="A66" t="s">
        <v>366</v>
      </c>
      <c r="B66">
        <v>295</v>
      </c>
      <c r="C66">
        <v>291</v>
      </c>
      <c r="D66">
        <v>458</v>
      </c>
      <c r="E66" s="52">
        <v>0.33300000000000002</v>
      </c>
      <c r="F66" s="52">
        <v>0.42528735632183906</v>
      </c>
      <c r="G66" s="52">
        <v>3.4482758620689655E-2</v>
      </c>
      <c r="H66">
        <v>172</v>
      </c>
    </row>
    <row r="67" spans="1:8" x14ac:dyDescent="0.3">
      <c r="A67" t="s">
        <v>367</v>
      </c>
      <c r="B67">
        <v>494</v>
      </c>
      <c r="C67">
        <v>722</v>
      </c>
      <c r="D67">
        <v>1432</v>
      </c>
      <c r="E67" s="52">
        <v>3.3000000000000002E-2</v>
      </c>
      <c r="F67" s="52">
        <v>0.53252032520325199</v>
      </c>
      <c r="G67" s="52">
        <v>9.7560975609756101E-2</v>
      </c>
      <c r="H67">
        <v>409</v>
      </c>
    </row>
    <row r="68" spans="1:8" x14ac:dyDescent="0.3">
      <c r="A68" t="s">
        <v>368</v>
      </c>
      <c r="B68">
        <v>161</v>
      </c>
      <c r="C68">
        <v>168</v>
      </c>
      <c r="D68">
        <v>347</v>
      </c>
      <c r="E68" s="52">
        <v>0.33900000000000002</v>
      </c>
      <c r="F68" s="52">
        <v>0.14545454545454545</v>
      </c>
      <c r="G68" s="52">
        <v>3.6363636363636362E-2</v>
      </c>
      <c r="H68">
        <v>28</v>
      </c>
    </row>
    <row r="69" spans="1:8" x14ac:dyDescent="0.3">
      <c r="A69" t="s">
        <v>369</v>
      </c>
      <c r="B69">
        <v>61</v>
      </c>
      <c r="C69">
        <v>53</v>
      </c>
      <c r="D69">
        <v>236</v>
      </c>
      <c r="E69" s="52">
        <v>3.7999999999999999E-2</v>
      </c>
      <c r="F69" s="52">
        <v>6.5217391304347824E-2</v>
      </c>
      <c r="G69" s="52">
        <v>0.36956521739130432</v>
      </c>
      <c r="H69">
        <v>51</v>
      </c>
    </row>
    <row r="70" spans="1:8" x14ac:dyDescent="0.3">
      <c r="A70" t="s">
        <v>370</v>
      </c>
      <c r="B70">
        <v>221</v>
      </c>
      <c r="C70">
        <v>163</v>
      </c>
      <c r="D70">
        <v>708</v>
      </c>
      <c r="E70" s="52">
        <v>5.5E-2</v>
      </c>
      <c r="F70" s="52">
        <v>0.25748502994011974</v>
      </c>
      <c r="G70" s="52">
        <v>0.30538922155688625</v>
      </c>
      <c r="H70">
        <v>152</v>
      </c>
    </row>
    <row r="71" spans="1:8" x14ac:dyDescent="0.3">
      <c r="A71" t="s">
        <v>371</v>
      </c>
      <c r="B71">
        <v>408</v>
      </c>
      <c r="C71">
        <v>350</v>
      </c>
      <c r="D71">
        <v>1153</v>
      </c>
      <c r="E71" s="52">
        <v>0.191</v>
      </c>
      <c r="F71" s="52">
        <v>0.21962616822429906</v>
      </c>
      <c r="G71" s="52">
        <v>0.38317757009345793</v>
      </c>
      <c r="H71">
        <v>186</v>
      </c>
    </row>
    <row r="72" spans="1:8" x14ac:dyDescent="0.3">
      <c r="A72" t="s">
        <v>372</v>
      </c>
      <c r="B72">
        <v>79</v>
      </c>
      <c r="C72">
        <v>107</v>
      </c>
      <c r="D72">
        <v>393</v>
      </c>
      <c r="E72" s="52">
        <v>0.10299999999999999</v>
      </c>
      <c r="F72" s="52">
        <v>0.15189873417721519</v>
      </c>
      <c r="G72" s="52">
        <v>0.16455696202531644</v>
      </c>
      <c r="H72">
        <v>52</v>
      </c>
    </row>
    <row r="73" spans="1:8" x14ac:dyDescent="0.3">
      <c r="A73" t="s">
        <v>373</v>
      </c>
      <c r="B73">
        <v>152</v>
      </c>
      <c r="C73">
        <v>161</v>
      </c>
      <c r="D73">
        <v>294</v>
      </c>
      <c r="E73" s="52">
        <v>0.23</v>
      </c>
      <c r="F73" s="52">
        <v>0.37209302325581395</v>
      </c>
      <c r="G73" s="52">
        <v>9.3023255813953487E-2</v>
      </c>
      <c r="H73">
        <v>76</v>
      </c>
    </row>
    <row r="74" spans="1:8" x14ac:dyDescent="0.3">
      <c r="A74" t="s">
        <v>374</v>
      </c>
      <c r="B74">
        <v>313</v>
      </c>
      <c r="C74">
        <v>181</v>
      </c>
      <c r="D74">
        <v>600</v>
      </c>
      <c r="E74" s="52">
        <v>0.14399999999999999</v>
      </c>
      <c r="F74" s="52">
        <v>0.3902439024390244</v>
      </c>
      <c r="G74" s="52">
        <v>0.12195121951219512</v>
      </c>
      <c r="H74">
        <v>208</v>
      </c>
    </row>
    <row r="75" spans="1:8" x14ac:dyDescent="0.3">
      <c r="A75" t="s">
        <v>375</v>
      </c>
      <c r="B75">
        <v>589</v>
      </c>
      <c r="C75">
        <v>380</v>
      </c>
      <c r="D75">
        <v>679</v>
      </c>
      <c r="E75" s="52">
        <v>0.25800000000000001</v>
      </c>
      <c r="F75" s="52">
        <v>0.45569620253164556</v>
      </c>
      <c r="G75" s="52">
        <v>0.24683544303797469</v>
      </c>
      <c r="H75">
        <v>278</v>
      </c>
    </row>
    <row r="76" spans="1:8" x14ac:dyDescent="0.3">
      <c r="A76" t="s">
        <v>376</v>
      </c>
      <c r="B76">
        <v>44</v>
      </c>
      <c r="C76">
        <v>42</v>
      </c>
      <c r="D76">
        <v>94</v>
      </c>
      <c r="E76" s="52">
        <v>0.33300000000000002</v>
      </c>
      <c r="F76" s="52">
        <v>9.0909090909090912E-2</v>
      </c>
      <c r="G76" s="52">
        <v>4.5454545454545456E-2</v>
      </c>
      <c r="H76">
        <v>12</v>
      </c>
    </row>
    <row r="77" spans="1:8" x14ac:dyDescent="0.3">
      <c r="A77" t="s">
        <v>377</v>
      </c>
      <c r="B77">
        <v>110</v>
      </c>
      <c r="C77">
        <v>36</v>
      </c>
      <c r="D77">
        <v>258</v>
      </c>
      <c r="E77" s="52">
        <v>0.44400000000000001</v>
      </c>
      <c r="F77" s="52">
        <v>0.32258064516129031</v>
      </c>
      <c r="G77" s="52">
        <v>0</v>
      </c>
      <c r="H77">
        <v>62</v>
      </c>
    </row>
    <row r="78" spans="1:8" x14ac:dyDescent="0.3">
      <c r="A78" t="s">
        <v>378</v>
      </c>
      <c r="B78">
        <v>117</v>
      </c>
      <c r="C78">
        <v>37</v>
      </c>
      <c r="D78">
        <v>23</v>
      </c>
      <c r="E78" s="52">
        <v>0.73</v>
      </c>
      <c r="F78" s="52">
        <v>0.74193548387096775</v>
      </c>
      <c r="G78" s="52">
        <v>0</v>
      </c>
      <c r="H78">
        <v>61</v>
      </c>
    </row>
    <row r="79" spans="1:8" x14ac:dyDescent="0.3">
      <c r="A79" t="s">
        <v>379</v>
      </c>
      <c r="B79">
        <v>113</v>
      </c>
      <c r="C79">
        <v>117</v>
      </c>
      <c r="D79">
        <v>339</v>
      </c>
      <c r="E79" s="52">
        <v>0.128</v>
      </c>
      <c r="F79" s="52">
        <v>0.27450980392156865</v>
      </c>
      <c r="G79" s="52">
        <v>5.8823529411764705E-2</v>
      </c>
      <c r="H79">
        <v>70</v>
      </c>
    </row>
    <row r="80" spans="1:8" x14ac:dyDescent="0.3">
      <c r="A80" t="s">
        <v>380</v>
      </c>
      <c r="B80">
        <v>320</v>
      </c>
      <c r="C80">
        <v>231</v>
      </c>
      <c r="D80">
        <v>859</v>
      </c>
      <c r="E80" s="52">
        <v>0.1</v>
      </c>
      <c r="F80" s="52">
        <v>0.60139860139860135</v>
      </c>
      <c r="G80" s="52">
        <v>4.8951048951048952E-2</v>
      </c>
      <c r="H80">
        <v>285</v>
      </c>
    </row>
    <row r="81" spans="1:8" x14ac:dyDescent="0.3">
      <c r="A81" t="s">
        <v>381</v>
      </c>
      <c r="B81">
        <v>217</v>
      </c>
      <c r="C81">
        <v>123</v>
      </c>
      <c r="D81">
        <v>324</v>
      </c>
      <c r="E81" s="52">
        <v>0.54500000000000004</v>
      </c>
      <c r="F81" s="52">
        <v>0.57281553398058249</v>
      </c>
      <c r="G81" s="52">
        <v>2.9126213592233011E-2</v>
      </c>
      <c r="H81">
        <v>163</v>
      </c>
    </row>
    <row r="82" spans="1:8" x14ac:dyDescent="0.3">
      <c r="A82" t="s">
        <v>382</v>
      </c>
      <c r="B82">
        <v>68</v>
      </c>
      <c r="C82">
        <v>50</v>
      </c>
      <c r="D82">
        <v>95</v>
      </c>
      <c r="E82" s="52">
        <v>0.38</v>
      </c>
      <c r="F82" s="52">
        <v>0.57894736842105265</v>
      </c>
      <c r="G82" s="52">
        <v>0</v>
      </c>
      <c r="H82">
        <v>24</v>
      </c>
    </row>
    <row r="83" spans="1:8" x14ac:dyDescent="0.3">
      <c r="A83" t="s">
        <v>383</v>
      </c>
      <c r="B83">
        <v>184</v>
      </c>
      <c r="C83">
        <v>130</v>
      </c>
      <c r="D83">
        <v>552</v>
      </c>
      <c r="E83" s="52">
        <v>0.13100000000000001</v>
      </c>
      <c r="F83" s="52">
        <v>0.34193548387096773</v>
      </c>
      <c r="G83" s="52">
        <v>2.5806451612903226E-2</v>
      </c>
      <c r="H83">
        <v>153</v>
      </c>
    </row>
    <row r="84" spans="1:8" x14ac:dyDescent="0.3">
      <c r="A84" t="s">
        <v>384</v>
      </c>
      <c r="B84">
        <v>167</v>
      </c>
      <c r="C84">
        <v>112</v>
      </c>
      <c r="D84">
        <v>140</v>
      </c>
      <c r="E84" s="52">
        <v>0.48199999999999998</v>
      </c>
      <c r="F84" s="52">
        <v>0.26666666666666666</v>
      </c>
      <c r="G84" s="52">
        <v>1.6666666666666666E-2</v>
      </c>
      <c r="H84">
        <v>72</v>
      </c>
    </row>
    <row r="85" spans="1:8" x14ac:dyDescent="0.3">
      <c r="A85" t="s">
        <v>385</v>
      </c>
      <c r="B85">
        <v>24</v>
      </c>
      <c r="C85">
        <v>36</v>
      </c>
      <c r="D85">
        <v>29</v>
      </c>
      <c r="E85" s="52">
        <v>0.41699999999999998</v>
      </c>
      <c r="F85" s="52">
        <v>0</v>
      </c>
      <c r="G85" s="52">
        <v>0</v>
      </c>
      <c r="H85">
        <v>0</v>
      </c>
    </row>
    <row r="86" spans="1:8" x14ac:dyDescent="0.3">
      <c r="A86" t="s">
        <v>386</v>
      </c>
      <c r="B86">
        <v>193</v>
      </c>
      <c r="C86">
        <v>160</v>
      </c>
      <c r="D86">
        <v>323</v>
      </c>
      <c r="E86" s="52">
        <v>0.1</v>
      </c>
      <c r="F86" s="52">
        <v>0.40845070422535212</v>
      </c>
      <c r="G86" s="52">
        <v>0.21126760563380281</v>
      </c>
      <c r="H86">
        <v>132</v>
      </c>
    </row>
    <row r="87" spans="1:8" x14ac:dyDescent="0.3">
      <c r="A87" t="s">
        <v>387</v>
      </c>
      <c r="B87">
        <v>95</v>
      </c>
      <c r="C87">
        <v>108</v>
      </c>
      <c r="D87">
        <v>259</v>
      </c>
      <c r="E87" s="52">
        <v>1.9E-2</v>
      </c>
      <c r="F87" s="52">
        <v>0.21428571428571427</v>
      </c>
      <c r="G87" s="52">
        <v>0.25</v>
      </c>
      <c r="H87">
        <v>92</v>
      </c>
    </row>
    <row r="88" spans="1:8" x14ac:dyDescent="0.3">
      <c r="A88" t="s">
        <v>388</v>
      </c>
      <c r="B88">
        <v>40</v>
      </c>
      <c r="C88">
        <v>39</v>
      </c>
      <c r="D88">
        <v>79</v>
      </c>
      <c r="E88" s="52">
        <v>0.128</v>
      </c>
      <c r="F88" s="52">
        <v>0.23076923076923078</v>
      </c>
      <c r="G88" s="52">
        <v>0</v>
      </c>
      <c r="H88">
        <v>20</v>
      </c>
    </row>
    <row r="89" spans="1:8" x14ac:dyDescent="0.3">
      <c r="A89" t="s">
        <v>389</v>
      </c>
      <c r="B89">
        <v>0</v>
      </c>
      <c r="C89">
        <v>12</v>
      </c>
      <c r="D89">
        <v>55</v>
      </c>
      <c r="E89" s="52">
        <v>0.5</v>
      </c>
      <c r="F89" s="52">
        <v>0.3526445408701771</v>
      </c>
      <c r="G89" s="52">
        <v>0.11422540166529846</v>
      </c>
      <c r="H89">
        <v>21</v>
      </c>
    </row>
    <row r="90" spans="1:8" x14ac:dyDescent="0.3">
      <c r="A90" t="s">
        <v>390</v>
      </c>
      <c r="B90">
        <v>139</v>
      </c>
      <c r="C90">
        <v>140</v>
      </c>
      <c r="D90">
        <v>100</v>
      </c>
      <c r="E90" s="52">
        <v>0.38600000000000001</v>
      </c>
      <c r="F90" s="52">
        <v>0.16666666666666666</v>
      </c>
      <c r="G90" s="52">
        <v>0</v>
      </c>
      <c r="H90">
        <v>32</v>
      </c>
    </row>
    <row r="91" spans="1:8" x14ac:dyDescent="0.3">
      <c r="A91" t="s">
        <v>391</v>
      </c>
      <c r="B91">
        <v>114</v>
      </c>
      <c r="C91">
        <v>100</v>
      </c>
      <c r="D91">
        <v>238</v>
      </c>
      <c r="E91" s="52">
        <v>0.4</v>
      </c>
      <c r="F91" s="52">
        <v>0.28846153846153844</v>
      </c>
      <c r="G91" s="52">
        <v>9.6153846153846159E-2</v>
      </c>
      <c r="H91">
        <v>88</v>
      </c>
    </row>
    <row r="92" spans="1:8" x14ac:dyDescent="0.3">
      <c r="A92" t="s">
        <v>392</v>
      </c>
      <c r="B92">
        <v>62</v>
      </c>
      <c r="C92">
        <v>49</v>
      </c>
      <c r="D92">
        <v>39</v>
      </c>
      <c r="E92" s="52">
        <v>8.2000000000000003E-2</v>
      </c>
      <c r="F92" s="52">
        <v>0.30769230769230771</v>
      </c>
      <c r="G92" s="52">
        <v>0</v>
      </c>
      <c r="H92">
        <v>6</v>
      </c>
    </row>
    <row r="93" spans="1:8" x14ac:dyDescent="0.3">
      <c r="A93" t="s">
        <v>393</v>
      </c>
      <c r="B93">
        <v>236</v>
      </c>
      <c r="C93">
        <v>157</v>
      </c>
      <c r="D93">
        <v>800</v>
      </c>
      <c r="E93" s="52">
        <v>0.17199999999999999</v>
      </c>
      <c r="F93" s="52">
        <v>0.28125</v>
      </c>
      <c r="G93" s="52">
        <v>0.1640625</v>
      </c>
      <c r="H93">
        <v>188</v>
      </c>
    </row>
    <row r="94" spans="1:8" x14ac:dyDescent="0.3">
      <c r="A94" t="s">
        <v>394</v>
      </c>
      <c r="B94">
        <v>247</v>
      </c>
      <c r="C94">
        <v>210</v>
      </c>
      <c r="D94">
        <v>630</v>
      </c>
      <c r="E94" s="52">
        <v>0.214</v>
      </c>
      <c r="F94" s="52">
        <v>0.30208333333333331</v>
      </c>
      <c r="G94" s="52">
        <v>4.1666666666666664E-2</v>
      </c>
      <c r="H94">
        <v>93</v>
      </c>
    </row>
    <row r="95" spans="1:8" x14ac:dyDescent="0.3">
      <c r="A95" t="s">
        <v>395</v>
      </c>
      <c r="B95">
        <v>65</v>
      </c>
      <c r="C95">
        <v>65</v>
      </c>
      <c r="D95">
        <v>49</v>
      </c>
      <c r="E95" s="52">
        <v>6.2E-2</v>
      </c>
      <c r="F95" s="52">
        <v>0.5</v>
      </c>
      <c r="G95" s="52">
        <v>0.1</v>
      </c>
      <c r="H95">
        <v>121</v>
      </c>
    </row>
    <row r="96" spans="1:8" x14ac:dyDescent="0.3">
      <c r="A96" t="s">
        <v>396</v>
      </c>
      <c r="B96">
        <v>62</v>
      </c>
      <c r="C96">
        <v>19</v>
      </c>
      <c r="D96">
        <v>135</v>
      </c>
      <c r="E96" s="52">
        <v>5.2999999999999999E-2</v>
      </c>
      <c r="F96" s="52">
        <v>0.83870967741935487</v>
      </c>
      <c r="G96" s="52">
        <v>0</v>
      </c>
      <c r="H96">
        <v>33</v>
      </c>
    </row>
    <row r="97" spans="1:8" x14ac:dyDescent="0.3">
      <c r="A97" t="s">
        <v>397</v>
      </c>
      <c r="B97">
        <v>93</v>
      </c>
      <c r="C97">
        <v>87</v>
      </c>
      <c r="D97">
        <v>74</v>
      </c>
      <c r="E97" s="52">
        <v>2.3E-2</v>
      </c>
      <c r="F97" s="52">
        <v>0.3526445408701771</v>
      </c>
      <c r="G97" s="52">
        <v>0.11422540166529846</v>
      </c>
      <c r="H97">
        <v>24</v>
      </c>
    </row>
    <row r="98" spans="1:8" x14ac:dyDescent="0.3">
      <c r="A98" t="s">
        <v>398</v>
      </c>
      <c r="B98">
        <v>157</v>
      </c>
      <c r="C98">
        <v>115</v>
      </c>
      <c r="D98">
        <v>325</v>
      </c>
      <c r="E98" s="52">
        <v>0.4</v>
      </c>
      <c r="F98" s="52">
        <v>0.75471698113207553</v>
      </c>
      <c r="G98" s="52">
        <v>0</v>
      </c>
      <c r="H98">
        <v>113</v>
      </c>
    </row>
    <row r="99" spans="1:8" x14ac:dyDescent="0.3">
      <c r="A99" t="s">
        <v>399</v>
      </c>
      <c r="B99">
        <v>5</v>
      </c>
      <c r="C99">
        <v>5</v>
      </c>
      <c r="D99">
        <v>322</v>
      </c>
      <c r="E99" s="52">
        <v>0.4</v>
      </c>
      <c r="F99" s="52">
        <v>0.3526445408701771</v>
      </c>
      <c r="G99" s="52">
        <v>0.11422540166529846</v>
      </c>
      <c r="H99">
        <v>0</v>
      </c>
    </row>
    <row r="100" spans="1:8" x14ac:dyDescent="0.3">
      <c r="A100" t="s">
        <v>400</v>
      </c>
      <c r="B100">
        <v>633</v>
      </c>
      <c r="C100">
        <v>369</v>
      </c>
      <c r="D100">
        <v>674</v>
      </c>
      <c r="E100" s="52">
        <v>0</v>
      </c>
      <c r="F100" s="52">
        <v>0.40154440154440152</v>
      </c>
      <c r="G100" s="52">
        <v>8.8803088803088806E-2</v>
      </c>
      <c r="H100">
        <v>254</v>
      </c>
    </row>
    <row r="101" spans="1:8" x14ac:dyDescent="0.3">
      <c r="A101" t="s">
        <v>401</v>
      </c>
      <c r="B101">
        <v>553</v>
      </c>
      <c r="C101">
        <v>468</v>
      </c>
      <c r="D101">
        <v>602</v>
      </c>
      <c r="E101" s="52">
        <v>0.376</v>
      </c>
      <c r="F101" s="52">
        <v>0.21774193548387097</v>
      </c>
      <c r="G101" s="52">
        <v>5.6451612903225805E-2</v>
      </c>
      <c r="H101">
        <v>220</v>
      </c>
    </row>
    <row r="102" spans="1:8" x14ac:dyDescent="0.3">
      <c r="A102" t="s">
        <v>402</v>
      </c>
      <c r="B102">
        <v>57</v>
      </c>
      <c r="C102">
        <v>57</v>
      </c>
      <c r="D102">
        <v>232</v>
      </c>
      <c r="E102" s="52">
        <v>0</v>
      </c>
      <c r="F102" s="52">
        <v>0.24193548387096775</v>
      </c>
      <c r="G102" s="52">
        <v>4.8387096774193547E-2</v>
      </c>
      <c r="H102">
        <v>12</v>
      </c>
    </row>
    <row r="103" spans="1:8" x14ac:dyDescent="0.3">
      <c r="A103" t="s">
        <v>403</v>
      </c>
      <c r="B103">
        <v>20</v>
      </c>
      <c r="C103">
        <v>14</v>
      </c>
      <c r="D103">
        <v>5</v>
      </c>
      <c r="E103" s="52">
        <v>0.57099999999999995</v>
      </c>
      <c r="F103" s="52">
        <v>1</v>
      </c>
      <c r="G103" s="52">
        <v>0</v>
      </c>
      <c r="H103">
        <v>4</v>
      </c>
    </row>
    <row r="104" spans="1:8" x14ac:dyDescent="0.3">
      <c r="A104" t="s">
        <v>404</v>
      </c>
      <c r="B104">
        <v>71</v>
      </c>
      <c r="C104">
        <v>48</v>
      </c>
      <c r="D104">
        <v>183</v>
      </c>
      <c r="E104" s="52">
        <v>0.16700000000000001</v>
      </c>
      <c r="F104" s="52">
        <v>0.38095238095238093</v>
      </c>
      <c r="G104" s="52">
        <v>7.1428571428571425E-2</v>
      </c>
      <c r="H104">
        <v>59</v>
      </c>
    </row>
    <row r="105" spans="1:8" x14ac:dyDescent="0.3">
      <c r="A105" t="s">
        <v>405</v>
      </c>
      <c r="B105">
        <v>37</v>
      </c>
      <c r="C105">
        <v>17</v>
      </c>
      <c r="D105">
        <v>48</v>
      </c>
      <c r="E105" s="52">
        <v>0.29399999999999998</v>
      </c>
      <c r="F105" s="52">
        <v>0.16666666666666666</v>
      </c>
      <c r="G105" s="52">
        <v>0</v>
      </c>
      <c r="H105">
        <v>4</v>
      </c>
    </row>
    <row r="106" spans="1:8" x14ac:dyDescent="0.3">
      <c r="A106" t="s">
        <v>406</v>
      </c>
      <c r="B106">
        <v>22</v>
      </c>
      <c r="C106">
        <v>21</v>
      </c>
      <c r="D106">
        <v>121</v>
      </c>
      <c r="E106" s="52">
        <v>0.19</v>
      </c>
      <c r="F106" s="52">
        <v>0.18181818181818182</v>
      </c>
      <c r="G106" s="52">
        <v>0</v>
      </c>
      <c r="H106">
        <v>13</v>
      </c>
    </row>
    <row r="107" spans="1:8" x14ac:dyDescent="0.3">
      <c r="A107" t="s">
        <v>407</v>
      </c>
      <c r="B107">
        <v>48</v>
      </c>
      <c r="C107">
        <v>29</v>
      </c>
      <c r="D107">
        <v>65</v>
      </c>
      <c r="E107" s="52">
        <v>0.621</v>
      </c>
      <c r="F107" s="52">
        <v>0</v>
      </c>
      <c r="G107" s="52">
        <v>0</v>
      </c>
      <c r="H107">
        <v>32</v>
      </c>
    </row>
    <row r="108" spans="1:8" x14ac:dyDescent="0.3">
      <c r="A108" t="s">
        <v>408</v>
      </c>
      <c r="B108">
        <v>107</v>
      </c>
      <c r="C108">
        <v>32</v>
      </c>
      <c r="D108">
        <v>523</v>
      </c>
      <c r="E108" s="52">
        <v>9.4E-2</v>
      </c>
      <c r="F108" s="52">
        <v>0.34146341463414637</v>
      </c>
      <c r="G108" s="52">
        <v>7.3170731707317069E-2</v>
      </c>
      <c r="H108">
        <v>104</v>
      </c>
    </row>
    <row r="109" spans="1:8" x14ac:dyDescent="0.3">
      <c r="A109" t="s">
        <v>409</v>
      </c>
      <c r="B109">
        <v>23</v>
      </c>
      <c r="C109">
        <v>21</v>
      </c>
      <c r="D109">
        <v>47</v>
      </c>
      <c r="E109" s="52">
        <v>0.23799999999999999</v>
      </c>
      <c r="F109" s="52">
        <v>0</v>
      </c>
      <c r="G109" s="52">
        <v>0.33333333333333331</v>
      </c>
      <c r="H109">
        <v>32</v>
      </c>
    </row>
    <row r="110" spans="1:8" x14ac:dyDescent="0.3">
      <c r="A110" t="s">
        <v>410</v>
      </c>
      <c r="B110">
        <v>225</v>
      </c>
      <c r="C110">
        <v>257</v>
      </c>
      <c r="D110">
        <v>258</v>
      </c>
      <c r="E110" s="52">
        <v>0.42799999999999999</v>
      </c>
      <c r="F110" s="52">
        <v>0.69841269841269837</v>
      </c>
      <c r="G110" s="52">
        <v>0.1111111111111111</v>
      </c>
      <c r="H110">
        <v>44</v>
      </c>
    </row>
    <row r="111" spans="1:8" x14ac:dyDescent="0.3">
      <c r="A111" t="s">
        <v>411</v>
      </c>
      <c r="B111">
        <v>467</v>
      </c>
      <c r="C111">
        <v>413</v>
      </c>
      <c r="D111">
        <v>506</v>
      </c>
      <c r="E111" s="52">
        <v>0.3</v>
      </c>
      <c r="F111" s="52">
        <v>0.56000000000000005</v>
      </c>
      <c r="G111" s="52">
        <v>0.1</v>
      </c>
      <c r="H111">
        <v>231</v>
      </c>
    </row>
    <row r="112" spans="1:8" x14ac:dyDescent="0.3">
      <c r="A112" t="s">
        <v>412</v>
      </c>
      <c r="B112">
        <v>14</v>
      </c>
      <c r="C112">
        <v>15</v>
      </c>
      <c r="D112">
        <v>36</v>
      </c>
      <c r="E112" s="52">
        <v>0</v>
      </c>
      <c r="F112" s="52">
        <v>0.5</v>
      </c>
      <c r="G112" s="52">
        <v>0</v>
      </c>
      <c r="H112">
        <v>4</v>
      </c>
    </row>
    <row r="113" spans="1:8" x14ac:dyDescent="0.3">
      <c r="A113" t="s">
        <v>413</v>
      </c>
      <c r="B113">
        <v>81</v>
      </c>
      <c r="C113">
        <v>58</v>
      </c>
      <c r="D113">
        <v>438</v>
      </c>
      <c r="E113" s="52">
        <v>5.1999999999999998E-2</v>
      </c>
      <c r="F113" s="52">
        <v>7.8651685393258425E-2</v>
      </c>
      <c r="G113" s="52">
        <v>3.3707865168539325E-2</v>
      </c>
      <c r="H113">
        <v>44</v>
      </c>
    </row>
    <row r="114" spans="1:8" x14ac:dyDescent="0.3">
      <c r="A114" t="s">
        <v>414</v>
      </c>
      <c r="B114">
        <v>112</v>
      </c>
      <c r="C114">
        <v>97</v>
      </c>
      <c r="D114">
        <v>317</v>
      </c>
      <c r="E114" s="52">
        <v>5.1999999999999998E-2</v>
      </c>
      <c r="F114" s="52">
        <v>0.38297872340425532</v>
      </c>
      <c r="G114" s="52">
        <v>2.1276595744680851E-2</v>
      </c>
      <c r="H114">
        <v>95</v>
      </c>
    </row>
    <row r="115" spans="1:8" x14ac:dyDescent="0.3">
      <c r="A115" t="s">
        <v>415</v>
      </c>
      <c r="B115">
        <v>126</v>
      </c>
      <c r="C115">
        <v>157</v>
      </c>
      <c r="D115">
        <v>259</v>
      </c>
      <c r="E115" s="52">
        <v>0.127</v>
      </c>
      <c r="F115" s="52">
        <v>0.50980392156862742</v>
      </c>
      <c r="G115" s="52">
        <v>3.9215686274509803E-2</v>
      </c>
      <c r="H115">
        <v>84</v>
      </c>
    </row>
    <row r="116" spans="1:8" x14ac:dyDescent="0.3">
      <c r="A116" t="s">
        <v>416</v>
      </c>
      <c r="B116">
        <v>123</v>
      </c>
      <c r="C116">
        <v>110</v>
      </c>
      <c r="D116">
        <v>163</v>
      </c>
      <c r="E116" s="52">
        <v>8.2000000000000003E-2</v>
      </c>
      <c r="F116" s="52">
        <v>0.29166666666666669</v>
      </c>
      <c r="G116" s="52">
        <v>4.1666666666666664E-2</v>
      </c>
      <c r="H116">
        <v>32</v>
      </c>
    </row>
    <row r="117" spans="1:8" x14ac:dyDescent="0.3">
      <c r="A117" t="s">
        <v>417</v>
      </c>
      <c r="B117">
        <v>25</v>
      </c>
      <c r="C117">
        <v>24</v>
      </c>
      <c r="D117">
        <v>54</v>
      </c>
      <c r="E117" s="52">
        <v>0.29199999999999998</v>
      </c>
      <c r="F117" s="52">
        <v>0.75</v>
      </c>
      <c r="G117" s="52">
        <v>0</v>
      </c>
      <c r="H117">
        <v>24</v>
      </c>
    </row>
    <row r="118" spans="1:8" x14ac:dyDescent="0.3">
      <c r="A118" t="s">
        <v>418</v>
      </c>
      <c r="B118">
        <v>20</v>
      </c>
      <c r="C118">
        <v>13</v>
      </c>
      <c r="D118">
        <v>47</v>
      </c>
      <c r="E118" s="52">
        <v>0.308</v>
      </c>
      <c r="F118" s="52">
        <v>0.3526445408701771</v>
      </c>
      <c r="G118" s="52">
        <v>0.11422540166529846</v>
      </c>
      <c r="H118">
        <v>24</v>
      </c>
    </row>
    <row r="119" spans="1:8" x14ac:dyDescent="0.3">
      <c r="A119" t="s">
        <v>419</v>
      </c>
      <c r="B119">
        <v>58</v>
      </c>
      <c r="C119">
        <v>11</v>
      </c>
      <c r="D119">
        <v>186</v>
      </c>
      <c r="E119" s="52">
        <v>0</v>
      </c>
      <c r="F119" s="52">
        <v>0.45</v>
      </c>
      <c r="G119" s="52">
        <v>0.35</v>
      </c>
      <c r="H119">
        <v>116</v>
      </c>
    </row>
    <row r="120" spans="1:8" x14ac:dyDescent="0.3">
      <c r="A120" t="s">
        <v>420</v>
      </c>
      <c r="B120">
        <v>18</v>
      </c>
      <c r="C120">
        <v>10</v>
      </c>
      <c r="D120">
        <v>31</v>
      </c>
      <c r="E120" s="52">
        <v>0.1</v>
      </c>
      <c r="F120" s="52">
        <v>0.375</v>
      </c>
      <c r="G120" s="52">
        <v>0</v>
      </c>
      <c r="H120">
        <v>8</v>
      </c>
    </row>
    <row r="121" spans="1:8" x14ac:dyDescent="0.3">
      <c r="A121" t="s">
        <v>421</v>
      </c>
      <c r="B121">
        <v>10</v>
      </c>
      <c r="C121">
        <v>7</v>
      </c>
      <c r="D121">
        <v>41</v>
      </c>
      <c r="E121" s="52">
        <v>0.14299999999999999</v>
      </c>
      <c r="F121" s="52">
        <v>0</v>
      </c>
      <c r="G121" s="52">
        <v>0.33333333333333331</v>
      </c>
      <c r="H121">
        <v>12</v>
      </c>
    </row>
    <row r="122" spans="1:8" x14ac:dyDescent="0.3">
      <c r="A122" t="s">
        <v>422</v>
      </c>
      <c r="B122">
        <v>23</v>
      </c>
      <c r="C122">
        <v>23</v>
      </c>
      <c r="D122">
        <v>92</v>
      </c>
      <c r="E122" s="52">
        <v>0</v>
      </c>
      <c r="F122" s="52">
        <v>0.4</v>
      </c>
      <c r="G122" s="52">
        <v>0</v>
      </c>
      <c r="H122">
        <v>20</v>
      </c>
    </row>
    <row r="123" spans="1:8" x14ac:dyDescent="0.3">
      <c r="A123" t="s">
        <v>423</v>
      </c>
      <c r="B123">
        <v>29</v>
      </c>
      <c r="C123">
        <v>12</v>
      </c>
      <c r="D123">
        <v>57</v>
      </c>
      <c r="E123" s="52">
        <v>0.58299999999999996</v>
      </c>
      <c r="F123" s="52">
        <v>0.15909090909090909</v>
      </c>
      <c r="G123" s="52">
        <v>9.0909090909090912E-2</v>
      </c>
      <c r="H123">
        <v>28</v>
      </c>
    </row>
    <row r="124" spans="1:8" x14ac:dyDescent="0.3">
      <c r="A124" t="s">
        <v>424</v>
      </c>
      <c r="B124">
        <v>38</v>
      </c>
      <c r="C124">
        <v>34</v>
      </c>
      <c r="D124">
        <v>122</v>
      </c>
      <c r="E124" s="52">
        <v>5.8999999999999997E-2</v>
      </c>
      <c r="F124" s="52">
        <v>0</v>
      </c>
      <c r="G124" s="52">
        <v>0.16666666666666666</v>
      </c>
      <c r="H124">
        <v>52</v>
      </c>
    </row>
    <row r="125" spans="1:8" x14ac:dyDescent="0.3">
      <c r="A125" t="s">
        <v>425</v>
      </c>
      <c r="B125">
        <v>1</v>
      </c>
      <c r="C125">
        <v>2</v>
      </c>
      <c r="D125">
        <v>15</v>
      </c>
      <c r="E125" s="52">
        <v>0</v>
      </c>
      <c r="F125" s="52">
        <v>0.33333333333333331</v>
      </c>
      <c r="G125" s="52">
        <v>0</v>
      </c>
      <c r="H125">
        <v>4</v>
      </c>
    </row>
    <row r="126" spans="1:8" x14ac:dyDescent="0.3">
      <c r="A126" t="s">
        <v>426</v>
      </c>
      <c r="B126">
        <v>752</v>
      </c>
      <c r="C126">
        <v>601</v>
      </c>
      <c r="D126">
        <v>1633</v>
      </c>
      <c r="E126" s="52">
        <v>7.0000000000000007E-2</v>
      </c>
      <c r="F126" s="52">
        <v>0.25555555555555554</v>
      </c>
      <c r="G126" s="52">
        <v>0.25555555555555554</v>
      </c>
      <c r="H126">
        <v>453</v>
      </c>
    </row>
    <row r="127" spans="1:8" x14ac:dyDescent="0.3">
      <c r="A127" t="s">
        <v>427</v>
      </c>
      <c r="B127">
        <v>92</v>
      </c>
      <c r="C127">
        <v>81</v>
      </c>
      <c r="D127">
        <v>419</v>
      </c>
      <c r="E127" s="52">
        <v>0.185</v>
      </c>
      <c r="F127" s="52">
        <v>0.64912280701754388</v>
      </c>
      <c r="G127" s="52">
        <v>7.0175438596491224E-2</v>
      </c>
      <c r="H127">
        <v>90</v>
      </c>
    </row>
    <row r="128" spans="1:8" x14ac:dyDescent="0.3">
      <c r="A128" t="s">
        <v>428</v>
      </c>
      <c r="B128">
        <v>20</v>
      </c>
      <c r="C128">
        <v>25</v>
      </c>
      <c r="D128">
        <v>118</v>
      </c>
      <c r="E128" s="52">
        <v>0</v>
      </c>
      <c r="F128" s="52">
        <v>0.47368421052631576</v>
      </c>
      <c r="G128" s="52">
        <v>0.10526315789473684</v>
      </c>
      <c r="H128">
        <v>28</v>
      </c>
    </row>
    <row r="129" spans="1:8" x14ac:dyDescent="0.3">
      <c r="A129" t="s">
        <v>429</v>
      </c>
      <c r="B129">
        <v>28</v>
      </c>
      <c r="C129">
        <v>22</v>
      </c>
      <c r="D129">
        <v>60</v>
      </c>
      <c r="E129" s="52">
        <v>9.0999999999999998E-2</v>
      </c>
      <c r="F129" s="52">
        <v>0.5</v>
      </c>
      <c r="G129" s="52">
        <v>0</v>
      </c>
      <c r="H129">
        <v>12</v>
      </c>
    </row>
    <row r="130" spans="1:8" x14ac:dyDescent="0.3">
      <c r="A130" t="s">
        <v>430</v>
      </c>
      <c r="B130">
        <v>21</v>
      </c>
      <c r="C130">
        <v>14</v>
      </c>
      <c r="D130">
        <v>35</v>
      </c>
      <c r="E130" s="52">
        <v>7.0999999999999994E-2</v>
      </c>
      <c r="F130" s="52">
        <v>0.1111111111111111</v>
      </c>
      <c r="G130" s="52">
        <v>0</v>
      </c>
      <c r="H130">
        <v>4</v>
      </c>
    </row>
    <row r="131" spans="1:8" x14ac:dyDescent="0.3">
      <c r="A131" t="s">
        <v>431</v>
      </c>
      <c r="B131">
        <v>9</v>
      </c>
      <c r="C131">
        <v>1</v>
      </c>
      <c r="D131">
        <v>22</v>
      </c>
      <c r="E131" s="52">
        <v>0</v>
      </c>
      <c r="F131" s="52">
        <v>0.3526445408701771</v>
      </c>
      <c r="G131" s="52">
        <v>0.11422540166529846</v>
      </c>
      <c r="H131">
        <v>0</v>
      </c>
    </row>
    <row r="132" spans="1:8" x14ac:dyDescent="0.3">
      <c r="A132" t="s">
        <v>432</v>
      </c>
      <c r="B132">
        <v>10</v>
      </c>
      <c r="C132">
        <v>12</v>
      </c>
      <c r="D132">
        <v>27</v>
      </c>
      <c r="E132" s="52">
        <v>0.5</v>
      </c>
      <c r="F132" s="52">
        <v>0</v>
      </c>
      <c r="G132" s="52">
        <v>0</v>
      </c>
      <c r="H132">
        <v>1</v>
      </c>
    </row>
    <row r="133" spans="1:8" x14ac:dyDescent="0.3">
      <c r="A133" t="s">
        <v>433</v>
      </c>
      <c r="B133">
        <v>22</v>
      </c>
      <c r="C133">
        <v>17</v>
      </c>
      <c r="D133">
        <v>47</v>
      </c>
      <c r="E133" s="52">
        <v>0.47099999999999997</v>
      </c>
      <c r="F133" s="52">
        <v>0.44444444444444442</v>
      </c>
      <c r="G133" s="52">
        <v>0.22222222222222221</v>
      </c>
      <c r="H133">
        <v>34</v>
      </c>
    </row>
    <row r="134" spans="1:8" x14ac:dyDescent="0.3">
      <c r="A134" t="s">
        <v>434</v>
      </c>
      <c r="B134">
        <v>20</v>
      </c>
      <c r="C134">
        <v>14</v>
      </c>
      <c r="D134">
        <v>51</v>
      </c>
      <c r="E134" s="52">
        <v>0</v>
      </c>
      <c r="F134" s="52">
        <v>0.42857142857142855</v>
      </c>
      <c r="G134" s="52">
        <v>7.1428571428571425E-2</v>
      </c>
      <c r="H134">
        <v>13</v>
      </c>
    </row>
    <row r="135" spans="1:8" x14ac:dyDescent="0.3">
      <c r="A135" t="s">
        <v>435</v>
      </c>
      <c r="B135">
        <v>3</v>
      </c>
      <c r="C135">
        <v>5</v>
      </c>
      <c r="D135">
        <v>54</v>
      </c>
      <c r="E135" s="52">
        <v>0.2</v>
      </c>
      <c r="F135" s="52">
        <v>0.3526445408701771</v>
      </c>
      <c r="G135" s="52">
        <v>0.11422540166529846</v>
      </c>
      <c r="H135">
        <v>0</v>
      </c>
    </row>
    <row r="136" spans="1:8" x14ac:dyDescent="0.3">
      <c r="A136" t="s">
        <v>436</v>
      </c>
      <c r="B136">
        <v>27</v>
      </c>
      <c r="C136">
        <v>21</v>
      </c>
      <c r="D136">
        <v>28</v>
      </c>
      <c r="E136" s="52">
        <v>0.19</v>
      </c>
      <c r="F136" s="52">
        <v>0.3526445408701771</v>
      </c>
      <c r="G136" s="52">
        <v>0.11422540166529846</v>
      </c>
      <c r="H136">
        <v>24</v>
      </c>
    </row>
    <row r="137" spans="1:8" x14ac:dyDescent="0.3">
      <c r="A137" t="s">
        <v>437</v>
      </c>
      <c r="B137">
        <v>56</v>
      </c>
      <c r="C137">
        <v>54</v>
      </c>
      <c r="D137">
        <v>106</v>
      </c>
      <c r="E137" s="52">
        <v>9.2999999999999999E-2</v>
      </c>
      <c r="F137" s="52">
        <v>0</v>
      </c>
      <c r="G137" s="52">
        <v>0.5</v>
      </c>
      <c r="H137">
        <v>98</v>
      </c>
    </row>
    <row r="138" spans="1:8" x14ac:dyDescent="0.3">
      <c r="A138" t="s">
        <v>438</v>
      </c>
      <c r="B138">
        <v>345</v>
      </c>
      <c r="C138">
        <v>283</v>
      </c>
      <c r="D138">
        <v>894</v>
      </c>
      <c r="E138" s="52">
        <v>0.14499999999999999</v>
      </c>
      <c r="F138" s="52">
        <v>0.23204419889502761</v>
      </c>
      <c r="G138" s="52">
        <v>8.8397790055248615E-2</v>
      </c>
      <c r="H138">
        <v>283</v>
      </c>
    </row>
    <row r="139" spans="1:8" x14ac:dyDescent="0.3">
      <c r="A139" t="s">
        <v>439</v>
      </c>
      <c r="B139">
        <v>389</v>
      </c>
      <c r="C139">
        <v>326</v>
      </c>
      <c r="D139">
        <v>850</v>
      </c>
      <c r="E139" s="52">
        <v>5.5E-2</v>
      </c>
      <c r="F139" s="52">
        <v>0.128</v>
      </c>
      <c r="G139" s="52">
        <v>0.30399999999999999</v>
      </c>
      <c r="H139">
        <v>269</v>
      </c>
    </row>
    <row r="140" spans="1:8" x14ac:dyDescent="0.3">
      <c r="A140" t="s">
        <v>440</v>
      </c>
      <c r="B140" t="s">
        <v>2086</v>
      </c>
      <c r="C140" t="s">
        <v>2086</v>
      </c>
      <c r="D140" t="s">
        <v>2087</v>
      </c>
      <c r="E140" s="52">
        <v>0.17499999999999999</v>
      </c>
      <c r="F140" s="52">
        <v>0.22222222222222221</v>
      </c>
      <c r="G140" s="52">
        <v>0.77777777777777779</v>
      </c>
      <c r="H140" t="s">
        <v>2088</v>
      </c>
    </row>
    <row r="141" spans="1:8" x14ac:dyDescent="0.3">
      <c r="A141" t="s">
        <v>441</v>
      </c>
      <c r="B141">
        <v>59</v>
      </c>
      <c r="C141">
        <v>46</v>
      </c>
      <c r="D141">
        <v>182</v>
      </c>
      <c r="E141" s="52">
        <v>0.152</v>
      </c>
      <c r="F141" s="52">
        <v>0.42553191489361702</v>
      </c>
      <c r="G141" s="52">
        <v>0.23404255319148937</v>
      </c>
      <c r="H141">
        <v>24</v>
      </c>
    </row>
    <row r="142" spans="1:8" x14ac:dyDescent="0.3">
      <c r="A142" t="s">
        <v>442</v>
      </c>
      <c r="B142">
        <v>34</v>
      </c>
      <c r="C142">
        <v>40</v>
      </c>
      <c r="D142">
        <v>178</v>
      </c>
      <c r="E142" s="52">
        <v>0</v>
      </c>
      <c r="F142" s="52">
        <v>0.5714285714285714</v>
      </c>
      <c r="G142" s="52">
        <v>0.2857142857142857</v>
      </c>
      <c r="H142">
        <v>100</v>
      </c>
    </row>
    <row r="143" spans="1:8" x14ac:dyDescent="0.3">
      <c r="A143" t="s">
        <v>443</v>
      </c>
      <c r="B143">
        <v>0</v>
      </c>
      <c r="C143">
        <v>2</v>
      </c>
      <c r="D143">
        <v>5</v>
      </c>
      <c r="E143" s="52">
        <v>0</v>
      </c>
      <c r="F143" s="52">
        <v>0</v>
      </c>
      <c r="G143" s="52">
        <v>0</v>
      </c>
      <c r="H143">
        <v>0</v>
      </c>
    </row>
    <row r="144" spans="1:8" x14ac:dyDescent="0.3">
      <c r="A144" t="s">
        <v>444</v>
      </c>
      <c r="B144">
        <v>178</v>
      </c>
      <c r="C144">
        <v>41</v>
      </c>
      <c r="D144">
        <v>426</v>
      </c>
      <c r="E144" s="52">
        <v>7.2999999999999995E-2</v>
      </c>
      <c r="F144" s="52">
        <v>0.41025641025641024</v>
      </c>
      <c r="G144" s="52">
        <v>0.33333333333333331</v>
      </c>
      <c r="H144">
        <v>288</v>
      </c>
    </row>
    <row r="145" spans="1:8" x14ac:dyDescent="0.3">
      <c r="A145" t="s">
        <v>445</v>
      </c>
      <c r="B145">
        <v>234</v>
      </c>
      <c r="C145">
        <v>164</v>
      </c>
      <c r="D145">
        <v>649</v>
      </c>
      <c r="E145" s="52">
        <v>7.9000000000000001E-2</v>
      </c>
      <c r="F145" s="52">
        <v>0.21367521367521367</v>
      </c>
      <c r="G145" s="52">
        <v>5.128205128205128E-2</v>
      </c>
      <c r="H145">
        <v>246</v>
      </c>
    </row>
    <row r="146" spans="1:8" x14ac:dyDescent="0.3">
      <c r="A146" t="s">
        <v>446</v>
      </c>
      <c r="B146">
        <v>190</v>
      </c>
      <c r="C146">
        <v>191</v>
      </c>
      <c r="D146">
        <v>495</v>
      </c>
      <c r="E146" s="52">
        <v>0.17799999999999999</v>
      </c>
      <c r="F146" s="52">
        <v>0.42307692307692307</v>
      </c>
      <c r="G146" s="52">
        <v>0.30769230769230771</v>
      </c>
      <c r="H146">
        <v>216</v>
      </c>
    </row>
    <row r="147" spans="1:8" x14ac:dyDescent="0.3">
      <c r="A147" t="s">
        <v>447</v>
      </c>
      <c r="B147">
        <v>167</v>
      </c>
      <c r="C147">
        <v>157</v>
      </c>
      <c r="D147">
        <v>386</v>
      </c>
      <c r="E147" s="52">
        <v>0.115</v>
      </c>
      <c r="F147" s="52">
        <v>0.47826086956521741</v>
      </c>
      <c r="G147" s="52">
        <v>0.17391304347826086</v>
      </c>
      <c r="H147">
        <v>153</v>
      </c>
    </row>
    <row r="148" spans="1:8" x14ac:dyDescent="0.3">
      <c r="A148" t="s">
        <v>448</v>
      </c>
      <c r="B148">
        <v>48</v>
      </c>
      <c r="C148">
        <v>38</v>
      </c>
      <c r="D148">
        <v>89</v>
      </c>
      <c r="E148" s="52">
        <v>0.105</v>
      </c>
      <c r="F148" s="52">
        <v>0.88888888888888884</v>
      </c>
      <c r="G148" s="52">
        <v>0</v>
      </c>
      <c r="H148">
        <v>28</v>
      </c>
    </row>
    <row r="149" spans="1:8" x14ac:dyDescent="0.3">
      <c r="A149" t="s">
        <v>449</v>
      </c>
      <c r="B149">
        <v>96</v>
      </c>
      <c r="C149">
        <v>105</v>
      </c>
      <c r="D149">
        <v>373</v>
      </c>
      <c r="E149" s="52">
        <v>2.9000000000000001E-2</v>
      </c>
      <c r="F149" s="52">
        <v>0.46666666666666667</v>
      </c>
      <c r="G149" s="52">
        <v>0.16666666666666666</v>
      </c>
      <c r="H149">
        <v>138</v>
      </c>
    </row>
    <row r="150" spans="1:8" x14ac:dyDescent="0.3">
      <c r="A150" t="s">
        <v>450</v>
      </c>
      <c r="B150">
        <v>108</v>
      </c>
      <c r="C150">
        <v>92</v>
      </c>
      <c r="D150">
        <v>599</v>
      </c>
      <c r="E150" s="52">
        <v>5.3999999999999999E-2</v>
      </c>
      <c r="F150" s="52">
        <v>0.30769230769230771</v>
      </c>
      <c r="G150" s="52">
        <v>3.8461538461538464E-2</v>
      </c>
      <c r="H150">
        <v>132</v>
      </c>
    </row>
    <row r="151" spans="1:8" x14ac:dyDescent="0.3">
      <c r="A151" t="s">
        <v>451</v>
      </c>
      <c r="B151">
        <v>75</v>
      </c>
      <c r="C151">
        <v>64</v>
      </c>
      <c r="D151">
        <v>136</v>
      </c>
      <c r="E151" s="52">
        <v>3.1E-2</v>
      </c>
      <c r="F151" s="52">
        <v>0.58064516129032262</v>
      </c>
      <c r="G151" s="52">
        <v>6.4516129032258063E-2</v>
      </c>
      <c r="H151">
        <v>44</v>
      </c>
    </row>
    <row r="152" spans="1:8" x14ac:dyDescent="0.3">
      <c r="A152" t="s">
        <v>452</v>
      </c>
      <c r="B152">
        <v>8</v>
      </c>
      <c r="C152">
        <v>6</v>
      </c>
      <c r="D152">
        <v>82</v>
      </c>
      <c r="E152" s="52">
        <v>0</v>
      </c>
      <c r="F152" s="52">
        <v>0.5</v>
      </c>
      <c r="G152" s="52">
        <v>0</v>
      </c>
      <c r="H152">
        <v>4</v>
      </c>
    </row>
    <row r="153" spans="1:8" x14ac:dyDescent="0.3">
      <c r="A153" t="s">
        <v>453</v>
      </c>
      <c r="B153">
        <v>40</v>
      </c>
      <c r="C153">
        <v>39</v>
      </c>
      <c r="D153">
        <v>48</v>
      </c>
      <c r="E153" s="52">
        <v>5.0999999999999997E-2</v>
      </c>
      <c r="F153" s="52">
        <v>0.5</v>
      </c>
      <c r="G153" s="52">
        <v>0.16666666666666666</v>
      </c>
      <c r="H153">
        <v>16</v>
      </c>
    </row>
    <row r="154" spans="1:8" x14ac:dyDescent="0.3">
      <c r="A154" t="s">
        <v>454</v>
      </c>
      <c r="B154">
        <v>4</v>
      </c>
      <c r="C154">
        <v>33</v>
      </c>
      <c r="D154">
        <v>200</v>
      </c>
      <c r="E154" s="52">
        <v>0</v>
      </c>
      <c r="F154" s="52">
        <v>0.6216216216216216</v>
      </c>
      <c r="G154" s="52">
        <v>2.7027027027027029E-2</v>
      </c>
      <c r="H154">
        <v>62</v>
      </c>
    </row>
    <row r="155" spans="1:8" x14ac:dyDescent="0.3">
      <c r="A155" t="s">
        <v>455</v>
      </c>
      <c r="B155">
        <v>9</v>
      </c>
      <c r="C155">
        <v>18</v>
      </c>
      <c r="D155">
        <v>67</v>
      </c>
      <c r="E155" s="52">
        <v>0</v>
      </c>
      <c r="F155" s="52">
        <v>0.14285714285714285</v>
      </c>
      <c r="G155" s="52">
        <v>0</v>
      </c>
      <c r="H155">
        <v>8</v>
      </c>
    </row>
    <row r="156" spans="1:8" x14ac:dyDescent="0.3">
      <c r="A156" t="s">
        <v>849</v>
      </c>
      <c r="B156">
        <v>4</v>
      </c>
      <c r="C156">
        <v>5</v>
      </c>
      <c r="D156">
        <v>19</v>
      </c>
      <c r="E156" s="52">
        <v>0</v>
      </c>
      <c r="F156" s="52">
        <v>0.3526445408701771</v>
      </c>
      <c r="G156" s="52">
        <v>0.11422540166529846</v>
      </c>
      <c r="H156">
        <v>0</v>
      </c>
    </row>
    <row r="157" spans="1:8" x14ac:dyDescent="0.3">
      <c r="A157" t="s">
        <v>456</v>
      </c>
      <c r="B157">
        <v>383</v>
      </c>
      <c r="C157">
        <v>222</v>
      </c>
      <c r="D157">
        <v>382</v>
      </c>
      <c r="E157" s="52">
        <v>0.13100000000000001</v>
      </c>
      <c r="F157" s="52">
        <v>0.30985915492957744</v>
      </c>
      <c r="G157" s="52">
        <v>8.4507042253521125E-2</v>
      </c>
      <c r="H157">
        <v>127</v>
      </c>
    </row>
    <row r="158" spans="1:8" x14ac:dyDescent="0.3">
      <c r="A158" t="s">
        <v>457</v>
      </c>
      <c r="B158">
        <v>7</v>
      </c>
      <c r="C158">
        <v>2</v>
      </c>
      <c r="D158">
        <v>59</v>
      </c>
      <c r="E158" s="52">
        <v>0</v>
      </c>
      <c r="F158" s="52">
        <v>0.17647058823529413</v>
      </c>
      <c r="G158" s="52">
        <v>5.8823529411764705E-2</v>
      </c>
      <c r="H158">
        <v>4</v>
      </c>
    </row>
    <row r="159" spans="1:8" x14ac:dyDescent="0.3">
      <c r="A159" t="s">
        <v>458</v>
      </c>
      <c r="B159">
        <v>31</v>
      </c>
      <c r="C159">
        <v>23</v>
      </c>
      <c r="D159">
        <v>54</v>
      </c>
      <c r="E159" s="52">
        <v>0.17399999999999999</v>
      </c>
      <c r="F159" s="52">
        <v>0.26666666666666666</v>
      </c>
      <c r="G159" s="52">
        <v>0</v>
      </c>
      <c r="H159">
        <v>4</v>
      </c>
    </row>
    <row r="160" spans="1:8" x14ac:dyDescent="0.3">
      <c r="A160" t="s">
        <v>459</v>
      </c>
      <c r="B160">
        <v>38</v>
      </c>
      <c r="C160">
        <v>25</v>
      </c>
      <c r="D160">
        <v>90</v>
      </c>
      <c r="E160" s="52">
        <v>0.12</v>
      </c>
      <c r="F160" s="52">
        <v>0.5</v>
      </c>
      <c r="G160" s="52">
        <v>2.6315789473684209E-2</v>
      </c>
      <c r="H160">
        <v>7</v>
      </c>
    </row>
    <row r="161" spans="1:8" x14ac:dyDescent="0.3">
      <c r="A161" t="s">
        <v>460</v>
      </c>
      <c r="B161">
        <v>42</v>
      </c>
      <c r="C161">
        <v>61</v>
      </c>
      <c r="D161">
        <v>93</v>
      </c>
      <c r="E161" s="52">
        <v>8.2000000000000003E-2</v>
      </c>
      <c r="F161" s="52">
        <v>0.54545454545454541</v>
      </c>
      <c r="G161" s="52">
        <v>9.0909090909090912E-2</v>
      </c>
      <c r="H161">
        <v>24</v>
      </c>
    </row>
    <row r="162" spans="1:8" x14ac:dyDescent="0.3">
      <c r="A162" t="s">
        <v>461</v>
      </c>
      <c r="B162">
        <v>181</v>
      </c>
      <c r="C162">
        <v>160</v>
      </c>
      <c r="D162">
        <v>342</v>
      </c>
      <c r="E162" s="52">
        <v>1.9E-2</v>
      </c>
      <c r="F162" s="52">
        <v>0.20454545454545456</v>
      </c>
      <c r="G162" s="52">
        <v>0.29545454545454547</v>
      </c>
      <c r="H162">
        <v>177</v>
      </c>
    </row>
    <row r="163" spans="1:8" x14ac:dyDescent="0.3">
      <c r="A163" t="s">
        <v>462</v>
      </c>
      <c r="B163">
        <v>220</v>
      </c>
      <c r="C163">
        <v>266</v>
      </c>
      <c r="D163">
        <v>599</v>
      </c>
      <c r="E163" s="52">
        <v>1.4999999999999999E-2</v>
      </c>
      <c r="F163" s="52">
        <v>0.68965517241379315</v>
      </c>
      <c r="G163" s="52">
        <v>3.4482758620689655E-2</v>
      </c>
      <c r="H163">
        <v>301</v>
      </c>
    </row>
    <row r="164" spans="1:8" x14ac:dyDescent="0.3">
      <c r="A164" t="s">
        <v>463</v>
      </c>
      <c r="B164">
        <v>44</v>
      </c>
      <c r="C164">
        <v>36</v>
      </c>
      <c r="D164">
        <v>63</v>
      </c>
      <c r="E164" s="52">
        <v>0</v>
      </c>
      <c r="F164" s="52">
        <v>0.5</v>
      </c>
      <c r="G164" s="52">
        <v>0</v>
      </c>
      <c r="H164">
        <v>36</v>
      </c>
    </row>
    <row r="165" spans="1:8" x14ac:dyDescent="0.3">
      <c r="A165" t="s">
        <v>464</v>
      </c>
      <c r="B165">
        <v>17</v>
      </c>
      <c r="C165">
        <v>7</v>
      </c>
      <c r="D165">
        <v>27</v>
      </c>
      <c r="E165" s="52">
        <v>0.28599999999999998</v>
      </c>
      <c r="F165" s="52">
        <v>0.3526445408701771</v>
      </c>
      <c r="G165" s="52">
        <v>0.11422540166529846</v>
      </c>
      <c r="H165">
        <v>12</v>
      </c>
    </row>
    <row r="166" spans="1:8" x14ac:dyDescent="0.3">
      <c r="A166" t="s">
        <v>465</v>
      </c>
      <c r="B166">
        <v>28</v>
      </c>
      <c r="C166">
        <v>31</v>
      </c>
      <c r="D166">
        <v>196</v>
      </c>
      <c r="E166" s="52">
        <v>9.7000000000000003E-2</v>
      </c>
      <c r="F166" s="52">
        <v>0.58333333333333337</v>
      </c>
      <c r="G166" s="52">
        <v>0</v>
      </c>
      <c r="H166">
        <v>48</v>
      </c>
    </row>
    <row r="167" spans="1:8" x14ac:dyDescent="0.3">
      <c r="A167" t="s">
        <v>466</v>
      </c>
      <c r="B167">
        <v>64</v>
      </c>
      <c r="C167">
        <v>60</v>
      </c>
      <c r="D167">
        <v>174</v>
      </c>
      <c r="E167" s="52">
        <v>0.217</v>
      </c>
      <c r="F167" s="52">
        <v>0.56521739130434778</v>
      </c>
      <c r="G167" s="52">
        <v>6.5217391304347824E-2</v>
      </c>
      <c r="H167">
        <v>116</v>
      </c>
    </row>
    <row r="168" spans="1:8" x14ac:dyDescent="0.3">
      <c r="A168" t="s">
        <v>467</v>
      </c>
      <c r="B168">
        <v>3</v>
      </c>
      <c r="C168">
        <v>5</v>
      </c>
      <c r="D168">
        <v>20</v>
      </c>
      <c r="E168" s="52">
        <v>0.4</v>
      </c>
      <c r="F168" s="52">
        <v>0.4</v>
      </c>
      <c r="G168" s="52">
        <v>0</v>
      </c>
      <c r="H168">
        <v>0</v>
      </c>
    </row>
    <row r="169" spans="1:8" x14ac:dyDescent="0.3">
      <c r="A169" t="s">
        <v>468</v>
      </c>
      <c r="B169">
        <v>48</v>
      </c>
      <c r="C169">
        <v>5</v>
      </c>
      <c r="D169">
        <v>274</v>
      </c>
      <c r="E169" s="52">
        <v>0</v>
      </c>
      <c r="F169" s="52">
        <v>0.42857142857142855</v>
      </c>
      <c r="G169" s="52">
        <v>0.14285714285714285</v>
      </c>
      <c r="H169">
        <v>108</v>
      </c>
    </row>
    <row r="170" spans="1:8" x14ac:dyDescent="0.3">
      <c r="A170" t="s">
        <v>469</v>
      </c>
      <c r="B170">
        <v>14</v>
      </c>
      <c r="C170">
        <v>28</v>
      </c>
      <c r="D170">
        <v>45</v>
      </c>
      <c r="E170" s="52">
        <v>3.5999999999999997E-2</v>
      </c>
      <c r="F170" s="52">
        <v>0.7142857142857143</v>
      </c>
      <c r="G170" s="52">
        <v>0</v>
      </c>
      <c r="H170">
        <v>28</v>
      </c>
    </row>
    <row r="171" spans="1:8" x14ac:dyDescent="0.3">
      <c r="A171" t="s">
        <v>470</v>
      </c>
      <c r="B171">
        <v>5</v>
      </c>
      <c r="C171">
        <v>12</v>
      </c>
      <c r="D171">
        <v>22</v>
      </c>
      <c r="E171" s="52">
        <v>0.16700000000000001</v>
      </c>
      <c r="F171" s="52">
        <v>0.3526445408701771</v>
      </c>
      <c r="G171" s="52">
        <v>0.11422540166529846</v>
      </c>
      <c r="H171">
        <v>0</v>
      </c>
    </row>
    <row r="172" spans="1:8" x14ac:dyDescent="0.3">
      <c r="A172" t="s">
        <v>471</v>
      </c>
      <c r="B172">
        <v>8</v>
      </c>
      <c r="C172">
        <v>6</v>
      </c>
      <c r="D172">
        <v>26</v>
      </c>
      <c r="E172" s="52">
        <v>0.83299999999999996</v>
      </c>
      <c r="F172" s="52">
        <v>0.2</v>
      </c>
      <c r="G172" s="52">
        <v>0</v>
      </c>
      <c r="H172">
        <v>1</v>
      </c>
    </row>
    <row r="173" spans="1:8" x14ac:dyDescent="0.3">
      <c r="A173" t="s">
        <v>472</v>
      </c>
      <c r="B173">
        <v>0</v>
      </c>
      <c r="C173">
        <v>1</v>
      </c>
      <c r="D173">
        <v>10</v>
      </c>
      <c r="E173" s="52">
        <v>1</v>
      </c>
      <c r="F173" s="52">
        <v>1</v>
      </c>
      <c r="G173" s="52">
        <v>0</v>
      </c>
      <c r="H173">
        <v>0</v>
      </c>
    </row>
    <row r="174" spans="1:8" x14ac:dyDescent="0.3">
      <c r="A174" t="s">
        <v>473</v>
      </c>
      <c r="B174">
        <v>373</v>
      </c>
      <c r="C174">
        <v>269</v>
      </c>
      <c r="D174">
        <v>909</v>
      </c>
      <c r="E174" s="52">
        <v>0.193</v>
      </c>
      <c r="F174" s="52">
        <v>0.32142857142857145</v>
      </c>
      <c r="G174" s="52">
        <v>0.11904761904761904</v>
      </c>
      <c r="H174">
        <v>331</v>
      </c>
    </row>
    <row r="175" spans="1:8" x14ac:dyDescent="0.3">
      <c r="A175" t="s">
        <v>474</v>
      </c>
      <c r="B175">
        <v>6</v>
      </c>
      <c r="C175">
        <v>9</v>
      </c>
      <c r="D175">
        <v>38</v>
      </c>
      <c r="E175" s="52">
        <v>0</v>
      </c>
      <c r="F175" s="52">
        <v>0.15384615384615385</v>
      </c>
      <c r="G175" s="52">
        <v>7.6923076923076927E-2</v>
      </c>
      <c r="H175">
        <v>3</v>
      </c>
    </row>
    <row r="176" spans="1:8" x14ac:dyDescent="0.3">
      <c r="A176" t="s">
        <v>475</v>
      </c>
      <c r="B176">
        <v>28</v>
      </c>
      <c r="C176">
        <v>28</v>
      </c>
      <c r="D176">
        <v>63</v>
      </c>
      <c r="E176" s="52">
        <v>0.14299999999999999</v>
      </c>
      <c r="F176" s="52">
        <v>6.25E-2</v>
      </c>
      <c r="G176" s="52">
        <v>6.25E-2</v>
      </c>
      <c r="H176">
        <v>4</v>
      </c>
    </row>
    <row r="177" spans="1:8" x14ac:dyDescent="0.3">
      <c r="A177" t="s">
        <v>476</v>
      </c>
      <c r="B177">
        <v>3</v>
      </c>
      <c r="C177">
        <v>7</v>
      </c>
      <c r="D177">
        <v>15</v>
      </c>
      <c r="E177" s="52">
        <v>0.42899999999999999</v>
      </c>
      <c r="F177" s="52">
        <v>0</v>
      </c>
      <c r="G177" s="52">
        <v>0</v>
      </c>
      <c r="H177">
        <v>1</v>
      </c>
    </row>
    <row r="178" spans="1:8" x14ac:dyDescent="0.3">
      <c r="A178" t="s">
        <v>477</v>
      </c>
      <c r="B178">
        <v>43</v>
      </c>
      <c r="C178">
        <v>41</v>
      </c>
      <c r="D178">
        <v>103</v>
      </c>
      <c r="E178" s="52">
        <v>0.19500000000000001</v>
      </c>
      <c r="F178" s="52">
        <v>0.27777777777777779</v>
      </c>
      <c r="G178" s="52">
        <v>0</v>
      </c>
      <c r="H178">
        <v>0</v>
      </c>
    </row>
    <row r="179" spans="1:8" x14ac:dyDescent="0.3">
      <c r="A179" t="s">
        <v>478</v>
      </c>
      <c r="B179">
        <v>4</v>
      </c>
      <c r="C179">
        <v>3</v>
      </c>
      <c r="D179">
        <v>11</v>
      </c>
      <c r="E179" s="52">
        <v>0</v>
      </c>
      <c r="F179" s="52">
        <v>0</v>
      </c>
      <c r="G179" s="52">
        <v>0</v>
      </c>
      <c r="H179">
        <v>0</v>
      </c>
    </row>
    <row r="180" spans="1:8" x14ac:dyDescent="0.3">
      <c r="A180" t="s">
        <v>479</v>
      </c>
      <c r="B180">
        <v>76</v>
      </c>
      <c r="C180">
        <v>44</v>
      </c>
      <c r="D180">
        <v>139</v>
      </c>
      <c r="E180" s="52">
        <v>4.4999999999999998E-2</v>
      </c>
      <c r="F180" s="52">
        <v>0.48148148148148145</v>
      </c>
      <c r="G180" s="52">
        <v>7.407407407407407E-2</v>
      </c>
      <c r="H180">
        <v>80</v>
      </c>
    </row>
    <row r="181" spans="1:8" x14ac:dyDescent="0.3">
      <c r="A181" t="s">
        <v>480</v>
      </c>
      <c r="B181">
        <v>40</v>
      </c>
      <c r="C181">
        <v>26</v>
      </c>
      <c r="D181">
        <v>81</v>
      </c>
      <c r="E181" s="52">
        <v>0.23100000000000001</v>
      </c>
      <c r="F181" s="52">
        <v>0.35294117647058826</v>
      </c>
      <c r="G181" s="52">
        <v>5.8823529411764705E-2</v>
      </c>
      <c r="H181">
        <v>40</v>
      </c>
    </row>
    <row r="182" spans="1:8" x14ac:dyDescent="0.3">
      <c r="A182" t="s">
        <v>481</v>
      </c>
      <c r="B182">
        <v>13</v>
      </c>
      <c r="C182">
        <v>12</v>
      </c>
      <c r="D182">
        <v>17</v>
      </c>
      <c r="E182" s="52">
        <v>0.75</v>
      </c>
      <c r="F182" s="52">
        <v>0.125</v>
      </c>
      <c r="G182" s="52">
        <v>0</v>
      </c>
      <c r="H182">
        <v>0</v>
      </c>
    </row>
    <row r="183" spans="1:8" x14ac:dyDescent="0.3">
      <c r="A183" t="s">
        <v>482</v>
      </c>
      <c r="B183">
        <v>0</v>
      </c>
      <c r="C183">
        <v>0</v>
      </c>
      <c r="D183">
        <v>2</v>
      </c>
      <c r="E183" s="52">
        <v>0</v>
      </c>
      <c r="F183" s="52">
        <v>0.3526445408701771</v>
      </c>
      <c r="G183" s="52">
        <v>0.11422540166529846</v>
      </c>
      <c r="H183">
        <v>0</v>
      </c>
    </row>
    <row r="184" spans="1:8" x14ac:dyDescent="0.3">
      <c r="A184" t="s">
        <v>483</v>
      </c>
      <c r="B184">
        <v>9</v>
      </c>
      <c r="C184">
        <v>7</v>
      </c>
      <c r="D184">
        <v>21</v>
      </c>
      <c r="E184" s="52">
        <v>0.28599999999999998</v>
      </c>
      <c r="F184" s="52">
        <v>0.33333333333333331</v>
      </c>
      <c r="G184" s="52">
        <v>0</v>
      </c>
      <c r="H184">
        <v>4</v>
      </c>
    </row>
    <row r="185" spans="1:8" x14ac:dyDescent="0.3">
      <c r="A185" t="s">
        <v>484</v>
      </c>
      <c r="B185">
        <v>34</v>
      </c>
      <c r="C185">
        <v>46</v>
      </c>
      <c r="D185">
        <v>119</v>
      </c>
      <c r="E185" s="52">
        <v>0.109</v>
      </c>
      <c r="F185" s="52">
        <v>0.66666666666666663</v>
      </c>
      <c r="G185" s="52">
        <v>0</v>
      </c>
      <c r="H185">
        <v>28</v>
      </c>
    </row>
    <row r="186" spans="1:8" x14ac:dyDescent="0.3">
      <c r="A186" t="s">
        <v>485</v>
      </c>
      <c r="B186">
        <v>26</v>
      </c>
      <c r="C186">
        <v>19</v>
      </c>
      <c r="D186">
        <v>98</v>
      </c>
      <c r="E186" s="52">
        <v>0.158</v>
      </c>
      <c r="F186" s="52">
        <v>8.1081081081081086E-2</v>
      </c>
      <c r="G186" s="52">
        <v>2.7027027027027029E-2</v>
      </c>
      <c r="H186">
        <v>4</v>
      </c>
    </row>
    <row r="187" spans="1:8" x14ac:dyDescent="0.3">
      <c r="A187" t="s">
        <v>486</v>
      </c>
      <c r="B187">
        <v>35</v>
      </c>
      <c r="C187">
        <v>26</v>
      </c>
      <c r="D187">
        <v>132</v>
      </c>
      <c r="E187" s="52">
        <v>0</v>
      </c>
      <c r="F187" s="52">
        <v>0</v>
      </c>
      <c r="G187" s="52">
        <v>0.61538461538461542</v>
      </c>
      <c r="H187">
        <v>11</v>
      </c>
    </row>
    <row r="188" spans="1:8" x14ac:dyDescent="0.3">
      <c r="A188" t="s">
        <v>487</v>
      </c>
      <c r="B188">
        <v>24</v>
      </c>
      <c r="C188">
        <v>17</v>
      </c>
      <c r="D188">
        <v>83</v>
      </c>
      <c r="E188" s="52">
        <v>0.17599999999999999</v>
      </c>
      <c r="F188" s="52">
        <v>0.25</v>
      </c>
      <c r="G188" s="52">
        <v>0.5</v>
      </c>
      <c r="H188">
        <v>34</v>
      </c>
    </row>
    <row r="189" spans="1:8" x14ac:dyDescent="0.3">
      <c r="A189" t="s">
        <v>488</v>
      </c>
      <c r="B189">
        <v>108</v>
      </c>
      <c r="C189">
        <v>104</v>
      </c>
      <c r="D189">
        <v>321</v>
      </c>
      <c r="E189" s="52">
        <v>0.106</v>
      </c>
      <c r="F189" s="52">
        <v>0.18518518518518517</v>
      </c>
      <c r="G189" s="52">
        <v>0.1111111111111111</v>
      </c>
      <c r="H189">
        <v>83</v>
      </c>
    </row>
    <row r="190" spans="1:8" x14ac:dyDescent="0.3">
      <c r="A190" t="s">
        <v>489</v>
      </c>
      <c r="B190">
        <v>43</v>
      </c>
      <c r="C190">
        <v>42</v>
      </c>
      <c r="D190">
        <v>66</v>
      </c>
      <c r="E190" s="52">
        <v>0.26200000000000001</v>
      </c>
      <c r="F190" s="52">
        <v>8.3333333333333329E-2</v>
      </c>
      <c r="G190" s="52">
        <v>0</v>
      </c>
      <c r="H190">
        <v>20</v>
      </c>
    </row>
    <row r="191" spans="1:8" x14ac:dyDescent="0.3">
      <c r="A191" t="s">
        <v>490</v>
      </c>
      <c r="B191">
        <v>94</v>
      </c>
      <c r="C191">
        <v>66</v>
      </c>
      <c r="D191">
        <v>471</v>
      </c>
      <c r="E191" s="52">
        <v>0.03</v>
      </c>
      <c r="F191" s="52">
        <v>0.14705882352941177</v>
      </c>
      <c r="G191" s="52">
        <v>8.8235294117647065E-2</v>
      </c>
      <c r="H191">
        <v>68</v>
      </c>
    </row>
    <row r="192" spans="1:8" x14ac:dyDescent="0.3">
      <c r="A192" t="s">
        <v>491</v>
      </c>
      <c r="B192">
        <v>486</v>
      </c>
      <c r="C192">
        <v>354</v>
      </c>
      <c r="D192">
        <v>920</v>
      </c>
      <c r="E192" s="52">
        <v>7.5999999999999998E-2</v>
      </c>
      <c r="F192" s="52">
        <v>0.44029850746268656</v>
      </c>
      <c r="G192" s="52">
        <v>0.20149253731343283</v>
      </c>
      <c r="H192">
        <v>381</v>
      </c>
    </row>
    <row r="193" spans="1:8" x14ac:dyDescent="0.3">
      <c r="A193" t="s">
        <v>492</v>
      </c>
      <c r="B193">
        <v>17</v>
      </c>
      <c r="C193">
        <v>17</v>
      </c>
      <c r="D193">
        <v>204</v>
      </c>
      <c r="E193" s="52">
        <v>5.8999999999999997E-2</v>
      </c>
      <c r="F193" s="52">
        <v>0.15384615384615385</v>
      </c>
      <c r="G193" s="52">
        <v>0.15384615384615385</v>
      </c>
      <c r="H193">
        <v>75</v>
      </c>
    </row>
    <row r="194" spans="1:8" x14ac:dyDescent="0.3">
      <c r="A194" t="s">
        <v>493</v>
      </c>
      <c r="B194">
        <v>51</v>
      </c>
      <c r="C194">
        <v>55</v>
      </c>
      <c r="D194">
        <v>190</v>
      </c>
      <c r="E194" s="52">
        <v>5.5E-2</v>
      </c>
      <c r="F194" s="52">
        <v>0.31818181818181818</v>
      </c>
      <c r="G194" s="52">
        <v>2.2727272727272728E-2</v>
      </c>
      <c r="H194">
        <v>42</v>
      </c>
    </row>
    <row r="195" spans="1:8" x14ac:dyDescent="0.3">
      <c r="A195" t="s">
        <v>494</v>
      </c>
      <c r="B195">
        <v>13</v>
      </c>
      <c r="C195">
        <v>8</v>
      </c>
      <c r="D195">
        <v>163</v>
      </c>
      <c r="E195" s="52">
        <v>0.25</v>
      </c>
      <c r="F195" s="52">
        <v>0.25</v>
      </c>
      <c r="G195" s="52">
        <v>0</v>
      </c>
      <c r="H195">
        <v>42</v>
      </c>
    </row>
    <row r="196" spans="1:8" x14ac:dyDescent="0.3">
      <c r="A196" t="s">
        <v>495</v>
      </c>
      <c r="B196">
        <v>46</v>
      </c>
      <c r="C196">
        <v>20</v>
      </c>
      <c r="D196">
        <v>58</v>
      </c>
      <c r="E196" s="52">
        <v>0.1</v>
      </c>
      <c r="F196" s="52">
        <v>0.25</v>
      </c>
      <c r="G196" s="52">
        <v>6.25E-2</v>
      </c>
      <c r="H196">
        <v>18</v>
      </c>
    </row>
    <row r="197" spans="1:8" x14ac:dyDescent="0.3">
      <c r="A197" t="s">
        <v>496</v>
      </c>
      <c r="B197">
        <v>95</v>
      </c>
      <c r="C197">
        <v>76</v>
      </c>
      <c r="D197">
        <v>223</v>
      </c>
      <c r="E197" s="52">
        <v>7.9000000000000001E-2</v>
      </c>
      <c r="F197" s="52">
        <v>0.37037037037037035</v>
      </c>
      <c r="G197" s="52">
        <v>0.29629629629629628</v>
      </c>
      <c r="H197">
        <v>80</v>
      </c>
    </row>
    <row r="198" spans="1:8" x14ac:dyDescent="0.3">
      <c r="A198" t="s">
        <v>497</v>
      </c>
      <c r="B198">
        <v>7</v>
      </c>
      <c r="C198">
        <v>14</v>
      </c>
      <c r="D198">
        <v>27</v>
      </c>
      <c r="E198" s="52">
        <v>0.214</v>
      </c>
      <c r="F198" s="52">
        <v>0.3526445408701771</v>
      </c>
      <c r="G198" s="52">
        <v>0.11422540166529846</v>
      </c>
      <c r="H198">
        <v>0</v>
      </c>
    </row>
    <row r="199" spans="1:8" x14ac:dyDescent="0.3">
      <c r="A199" t="s">
        <v>498</v>
      </c>
      <c r="B199">
        <v>51</v>
      </c>
      <c r="C199">
        <v>54</v>
      </c>
      <c r="D199">
        <v>179</v>
      </c>
      <c r="E199" s="52">
        <v>3.6999999999999998E-2</v>
      </c>
      <c r="F199" s="52">
        <v>0.53846153846153844</v>
      </c>
      <c r="G199" s="52">
        <v>0.23076923076923078</v>
      </c>
      <c r="H199">
        <v>64</v>
      </c>
    </row>
    <row r="200" spans="1:8" x14ac:dyDescent="0.3">
      <c r="A200" t="s">
        <v>499</v>
      </c>
      <c r="B200">
        <v>49</v>
      </c>
      <c r="C200">
        <v>41</v>
      </c>
      <c r="D200">
        <v>165</v>
      </c>
      <c r="E200" s="52">
        <v>0.17100000000000001</v>
      </c>
      <c r="F200" s="52">
        <v>0.4</v>
      </c>
      <c r="G200" s="52">
        <v>0.5</v>
      </c>
      <c r="H200">
        <v>68</v>
      </c>
    </row>
    <row r="201" spans="1:8" x14ac:dyDescent="0.3">
      <c r="A201" t="s">
        <v>500</v>
      </c>
      <c r="B201">
        <v>16</v>
      </c>
      <c r="C201">
        <v>19</v>
      </c>
      <c r="D201">
        <v>100</v>
      </c>
      <c r="E201" s="52">
        <v>0.21099999999999999</v>
      </c>
      <c r="F201" s="52">
        <v>0.75</v>
      </c>
      <c r="G201" s="52">
        <v>0.125</v>
      </c>
      <c r="H201">
        <v>44</v>
      </c>
    </row>
    <row r="202" spans="1:8" x14ac:dyDescent="0.3">
      <c r="A202" t="s">
        <v>501</v>
      </c>
      <c r="B202">
        <v>6</v>
      </c>
      <c r="C202">
        <v>2</v>
      </c>
      <c r="D202">
        <v>1</v>
      </c>
      <c r="E202" s="52">
        <v>0.5</v>
      </c>
      <c r="F202" s="52">
        <v>0</v>
      </c>
      <c r="G202" s="52">
        <v>0</v>
      </c>
      <c r="H202">
        <v>0</v>
      </c>
    </row>
    <row r="203" spans="1:8" x14ac:dyDescent="0.3">
      <c r="A203" t="s">
        <v>502</v>
      </c>
      <c r="B203">
        <v>10</v>
      </c>
      <c r="C203">
        <v>14</v>
      </c>
      <c r="D203">
        <v>84</v>
      </c>
      <c r="E203" s="52">
        <v>0.214</v>
      </c>
      <c r="F203" s="52">
        <v>0.2</v>
      </c>
      <c r="G203" s="52">
        <v>0.3</v>
      </c>
      <c r="H203">
        <v>28</v>
      </c>
    </row>
    <row r="204" spans="1:8" x14ac:dyDescent="0.3">
      <c r="A204" t="s">
        <v>503</v>
      </c>
      <c r="B204">
        <v>11</v>
      </c>
      <c r="C204">
        <v>2</v>
      </c>
      <c r="D204">
        <v>26</v>
      </c>
      <c r="E204" s="52">
        <v>0</v>
      </c>
      <c r="F204" s="52">
        <v>0.14285714285714285</v>
      </c>
      <c r="G204" s="52">
        <v>0.14285714285714285</v>
      </c>
      <c r="H204">
        <v>4</v>
      </c>
    </row>
    <row r="205" spans="1:8" x14ac:dyDescent="0.3">
      <c r="A205" t="s">
        <v>504</v>
      </c>
      <c r="B205">
        <v>58</v>
      </c>
      <c r="C205">
        <v>33</v>
      </c>
      <c r="D205">
        <v>131</v>
      </c>
      <c r="E205" s="52">
        <v>0.39400000000000002</v>
      </c>
      <c r="F205" s="52">
        <v>1</v>
      </c>
      <c r="G205" s="52">
        <v>0</v>
      </c>
      <c r="H205">
        <v>88</v>
      </c>
    </row>
    <row r="206" spans="1:8" x14ac:dyDescent="0.3">
      <c r="A206" t="s">
        <v>505</v>
      </c>
      <c r="B206">
        <v>36</v>
      </c>
      <c r="C206">
        <v>27</v>
      </c>
      <c r="D206">
        <v>34</v>
      </c>
      <c r="E206" s="52">
        <v>0</v>
      </c>
      <c r="F206" s="52">
        <v>0.16666666666666666</v>
      </c>
      <c r="G206" s="52">
        <v>0.33333333333333331</v>
      </c>
      <c r="H206">
        <v>24</v>
      </c>
    </row>
    <row r="207" spans="1:8" x14ac:dyDescent="0.3">
      <c r="A207" t="s">
        <v>506</v>
      </c>
      <c r="B207">
        <v>4</v>
      </c>
      <c r="C207">
        <v>4</v>
      </c>
      <c r="D207">
        <v>35</v>
      </c>
      <c r="E207" s="52">
        <v>0</v>
      </c>
      <c r="F207" s="52">
        <v>0.33333333333333331</v>
      </c>
      <c r="G207" s="52">
        <v>0</v>
      </c>
      <c r="H207">
        <v>8</v>
      </c>
    </row>
    <row r="208" spans="1:8" x14ac:dyDescent="0.3">
      <c r="A208" t="s">
        <v>507</v>
      </c>
      <c r="B208">
        <v>3</v>
      </c>
      <c r="C208">
        <v>5</v>
      </c>
      <c r="D208">
        <v>44</v>
      </c>
      <c r="E208" s="52">
        <v>0</v>
      </c>
      <c r="F208" s="52">
        <v>0</v>
      </c>
      <c r="G208" s="52">
        <v>0</v>
      </c>
      <c r="H208">
        <v>0</v>
      </c>
    </row>
    <row r="209" spans="1:8" x14ac:dyDescent="0.3">
      <c r="A209" t="s">
        <v>508</v>
      </c>
      <c r="B209">
        <v>8</v>
      </c>
      <c r="C209">
        <v>2</v>
      </c>
      <c r="D209">
        <v>9</v>
      </c>
      <c r="E209" s="52">
        <v>0</v>
      </c>
      <c r="F209" s="52">
        <v>0.4</v>
      </c>
      <c r="G209" s="52">
        <v>0.2</v>
      </c>
      <c r="H209">
        <v>0</v>
      </c>
    </row>
    <row r="210" spans="1:8" x14ac:dyDescent="0.3">
      <c r="A210" t="s">
        <v>509</v>
      </c>
      <c r="B210">
        <v>4</v>
      </c>
      <c r="C210">
        <v>8</v>
      </c>
      <c r="D210">
        <v>23</v>
      </c>
      <c r="E210" s="52">
        <v>0</v>
      </c>
      <c r="F210" s="52">
        <v>0.3526445408701771</v>
      </c>
      <c r="G210" s="52">
        <v>0.11422540166529846</v>
      </c>
      <c r="H210">
        <v>0</v>
      </c>
    </row>
    <row r="211" spans="1:8" x14ac:dyDescent="0.3">
      <c r="A211" t="s">
        <v>510</v>
      </c>
      <c r="B211">
        <v>2</v>
      </c>
      <c r="C211">
        <v>1</v>
      </c>
      <c r="D211">
        <v>12</v>
      </c>
      <c r="E211" s="52">
        <v>0</v>
      </c>
      <c r="F211" s="52">
        <v>0.16666666666666666</v>
      </c>
      <c r="G211" s="52">
        <v>0</v>
      </c>
      <c r="H211">
        <v>0</v>
      </c>
    </row>
    <row r="212" spans="1:8" x14ac:dyDescent="0.3">
      <c r="A212" t="s">
        <v>511</v>
      </c>
      <c r="B212">
        <v>127</v>
      </c>
      <c r="C212">
        <v>137</v>
      </c>
      <c r="D212">
        <v>424</v>
      </c>
      <c r="E212" s="52">
        <v>0.161</v>
      </c>
      <c r="F212" s="52">
        <v>0.44680851063829785</v>
      </c>
      <c r="G212" s="52">
        <v>4.2553191489361701E-2</v>
      </c>
      <c r="H212">
        <v>92</v>
      </c>
    </row>
    <row r="213" spans="1:8" x14ac:dyDescent="0.3">
      <c r="A213" t="s">
        <v>512</v>
      </c>
      <c r="B213">
        <v>59</v>
      </c>
      <c r="C213">
        <v>48</v>
      </c>
      <c r="D213">
        <v>229</v>
      </c>
      <c r="E213" s="52">
        <v>0.14599999999999999</v>
      </c>
      <c r="F213" s="52">
        <v>0.75</v>
      </c>
      <c r="G213" s="52">
        <v>0</v>
      </c>
      <c r="H213">
        <v>44</v>
      </c>
    </row>
    <row r="214" spans="1:8" x14ac:dyDescent="0.3">
      <c r="A214" t="s">
        <v>513</v>
      </c>
      <c r="B214">
        <v>8</v>
      </c>
      <c r="C214">
        <v>9</v>
      </c>
      <c r="D214">
        <v>83</v>
      </c>
      <c r="E214" s="52">
        <v>0.222</v>
      </c>
      <c r="F214" s="52">
        <v>0.25</v>
      </c>
      <c r="G214" s="52">
        <v>0</v>
      </c>
      <c r="H214">
        <v>4</v>
      </c>
    </row>
    <row r="215" spans="1:8" x14ac:dyDescent="0.3">
      <c r="A215" t="s">
        <v>514</v>
      </c>
      <c r="B215">
        <v>28</v>
      </c>
      <c r="C215">
        <v>19</v>
      </c>
      <c r="D215">
        <v>54</v>
      </c>
      <c r="E215" s="52">
        <v>0.158</v>
      </c>
      <c r="F215" s="52">
        <v>0.55555555555555558</v>
      </c>
      <c r="G215" s="52">
        <v>0</v>
      </c>
      <c r="H215">
        <v>8</v>
      </c>
    </row>
    <row r="216" spans="1:8" x14ac:dyDescent="0.3">
      <c r="A216" t="s">
        <v>515</v>
      </c>
      <c r="B216">
        <v>3</v>
      </c>
      <c r="C216">
        <v>0</v>
      </c>
      <c r="D216">
        <v>13</v>
      </c>
      <c r="E216" s="52">
        <v>0</v>
      </c>
      <c r="F216" s="52">
        <v>0</v>
      </c>
      <c r="G216" s="52">
        <v>0</v>
      </c>
      <c r="H216">
        <v>0</v>
      </c>
    </row>
    <row r="217" spans="1:8" x14ac:dyDescent="0.3">
      <c r="A217" t="s">
        <v>516</v>
      </c>
      <c r="B217">
        <v>29</v>
      </c>
      <c r="C217">
        <v>25</v>
      </c>
      <c r="D217">
        <v>124</v>
      </c>
      <c r="E217" s="52">
        <v>0</v>
      </c>
      <c r="F217" s="52">
        <v>0.29411764705882354</v>
      </c>
      <c r="G217" s="52">
        <v>0</v>
      </c>
      <c r="H217">
        <v>42</v>
      </c>
    </row>
    <row r="218" spans="1:8" x14ac:dyDescent="0.3">
      <c r="A218" t="s">
        <v>517</v>
      </c>
      <c r="B218">
        <v>10</v>
      </c>
      <c r="C218">
        <v>6</v>
      </c>
      <c r="D218">
        <v>27</v>
      </c>
      <c r="E218" s="52">
        <v>0.16700000000000001</v>
      </c>
      <c r="F218" s="52">
        <v>0</v>
      </c>
      <c r="G218" s="52">
        <v>0</v>
      </c>
      <c r="H218">
        <v>12</v>
      </c>
    </row>
    <row r="219" spans="1:8" x14ac:dyDescent="0.3">
      <c r="A219" t="s">
        <v>518</v>
      </c>
      <c r="B219">
        <v>5</v>
      </c>
      <c r="C219">
        <v>8</v>
      </c>
      <c r="D219">
        <v>57</v>
      </c>
      <c r="E219" s="52">
        <v>0.375</v>
      </c>
      <c r="F219" s="52">
        <v>0</v>
      </c>
      <c r="G219" s="52">
        <v>0</v>
      </c>
      <c r="H219">
        <v>24</v>
      </c>
    </row>
    <row r="220" spans="1:8" x14ac:dyDescent="0.3">
      <c r="A220" t="s">
        <v>519</v>
      </c>
      <c r="B220">
        <v>26</v>
      </c>
      <c r="C220">
        <v>21</v>
      </c>
      <c r="D220">
        <v>54</v>
      </c>
      <c r="E220" s="52">
        <v>0.19</v>
      </c>
      <c r="F220" s="52">
        <v>0</v>
      </c>
      <c r="G220" s="52">
        <v>0</v>
      </c>
      <c r="H220">
        <v>1</v>
      </c>
    </row>
    <row r="221" spans="1:8" x14ac:dyDescent="0.3">
      <c r="A221" t="s">
        <v>520</v>
      </c>
      <c r="B221">
        <v>2</v>
      </c>
      <c r="C221">
        <v>6</v>
      </c>
      <c r="D221">
        <v>29</v>
      </c>
      <c r="E221" s="52">
        <v>0</v>
      </c>
      <c r="F221" s="52">
        <v>0</v>
      </c>
      <c r="G221" s="52">
        <v>0</v>
      </c>
      <c r="H221">
        <v>0</v>
      </c>
    </row>
    <row r="222" spans="1:8" x14ac:dyDescent="0.3">
      <c r="A222" t="s">
        <v>521</v>
      </c>
      <c r="B222">
        <v>28</v>
      </c>
      <c r="C222">
        <v>51</v>
      </c>
      <c r="D222">
        <v>339</v>
      </c>
      <c r="E222" s="52">
        <v>0.02</v>
      </c>
      <c r="F222" s="52">
        <v>0.33333333333333331</v>
      </c>
      <c r="G222" s="52">
        <v>0.16666666666666666</v>
      </c>
      <c r="H222">
        <v>74</v>
      </c>
    </row>
    <row r="223" spans="1:8" x14ac:dyDescent="0.3">
      <c r="A223" t="s">
        <v>522</v>
      </c>
      <c r="B223">
        <v>138</v>
      </c>
      <c r="C223">
        <v>140</v>
      </c>
      <c r="D223">
        <v>305</v>
      </c>
      <c r="E223" s="52">
        <v>1.4E-2</v>
      </c>
      <c r="F223" s="52">
        <v>0.41428571428571431</v>
      </c>
      <c r="G223" s="52">
        <v>8.5714285714285715E-2</v>
      </c>
      <c r="H223">
        <v>92</v>
      </c>
    </row>
    <row r="224" spans="1:8" x14ac:dyDescent="0.3">
      <c r="A224" t="s">
        <v>523</v>
      </c>
      <c r="B224">
        <v>3</v>
      </c>
      <c r="C224">
        <v>9</v>
      </c>
      <c r="D224">
        <v>25</v>
      </c>
      <c r="E224" s="52">
        <v>0.55600000000000005</v>
      </c>
      <c r="F224" s="52">
        <v>0.25</v>
      </c>
      <c r="G224" s="52">
        <v>0</v>
      </c>
      <c r="H224">
        <v>0</v>
      </c>
    </row>
    <row r="225" spans="1:8" x14ac:dyDescent="0.3">
      <c r="A225" t="s">
        <v>524</v>
      </c>
      <c r="B225">
        <v>46</v>
      </c>
      <c r="C225">
        <v>29</v>
      </c>
      <c r="D225">
        <v>80</v>
      </c>
      <c r="E225" s="52">
        <v>0.75900000000000001</v>
      </c>
      <c r="F225" s="52">
        <v>0</v>
      </c>
      <c r="G225" s="52">
        <v>0</v>
      </c>
      <c r="H225">
        <v>5</v>
      </c>
    </row>
    <row r="226" spans="1:8" x14ac:dyDescent="0.3">
      <c r="A226" t="s">
        <v>525</v>
      </c>
      <c r="B226">
        <v>52</v>
      </c>
      <c r="C226">
        <v>54</v>
      </c>
      <c r="D226">
        <v>115</v>
      </c>
      <c r="E226" s="52">
        <v>0.16700000000000001</v>
      </c>
      <c r="F226" s="52">
        <v>0.66666666666666663</v>
      </c>
      <c r="G226" s="52">
        <v>0</v>
      </c>
      <c r="H226">
        <v>53</v>
      </c>
    </row>
    <row r="227" spans="1:8" x14ac:dyDescent="0.3">
      <c r="A227" t="s">
        <v>526</v>
      </c>
      <c r="B227">
        <v>12</v>
      </c>
      <c r="C227">
        <v>20</v>
      </c>
      <c r="D227">
        <v>53</v>
      </c>
      <c r="E227" s="52">
        <v>0.3</v>
      </c>
      <c r="F227" s="52">
        <v>0.5</v>
      </c>
      <c r="G227" s="52">
        <v>0.5</v>
      </c>
      <c r="H227">
        <v>16</v>
      </c>
    </row>
    <row r="228" spans="1:8" x14ac:dyDescent="0.3">
      <c r="A228" t="s">
        <v>527</v>
      </c>
      <c r="B228">
        <f>122+40</f>
        <v>162</v>
      </c>
      <c r="C228">
        <f>157+40</f>
        <v>197</v>
      </c>
      <c r="D228">
        <f>515+109</f>
        <v>624</v>
      </c>
      <c r="E228" s="52">
        <f>257/(C228+D228)</f>
        <v>0.31303288672350793</v>
      </c>
      <c r="F228" s="52">
        <f>107/(C228+D228)/E228/0.85</f>
        <v>0.48981460288395512</v>
      </c>
      <c r="G228" s="52">
        <f>56/(C228+D228)/(1-E228)/0.375/0.98</f>
        <v>0.27017899358324893</v>
      </c>
      <c r="H228">
        <f>135+48</f>
        <v>183</v>
      </c>
    </row>
    <row r="229" spans="1:8" x14ac:dyDescent="0.3">
      <c r="A229" t="s">
        <v>528</v>
      </c>
      <c r="B229">
        <v>139</v>
      </c>
      <c r="C229">
        <v>115</v>
      </c>
      <c r="D229">
        <v>527</v>
      </c>
      <c r="E229" s="52">
        <v>0.13900000000000001</v>
      </c>
      <c r="F229" s="52">
        <v>0.44444444444444442</v>
      </c>
      <c r="G229" s="52">
        <v>0.1111111111111111</v>
      </c>
      <c r="H229">
        <v>112</v>
      </c>
    </row>
    <row r="230" spans="1:8" x14ac:dyDescent="0.3">
      <c r="A230" t="s">
        <v>529</v>
      </c>
      <c r="B230">
        <v>69</v>
      </c>
      <c r="C230">
        <v>17</v>
      </c>
      <c r="D230">
        <v>189</v>
      </c>
      <c r="E230" s="52">
        <v>0.185</v>
      </c>
      <c r="F230" s="52">
        <v>0.32432432432432434</v>
      </c>
      <c r="G230" s="52">
        <v>0</v>
      </c>
      <c r="H230">
        <v>64</v>
      </c>
    </row>
    <row r="231" spans="1:8" x14ac:dyDescent="0.3">
      <c r="A231" t="s">
        <v>530</v>
      </c>
      <c r="B231">
        <v>79</v>
      </c>
      <c r="C231">
        <v>66</v>
      </c>
      <c r="D231">
        <v>253</v>
      </c>
      <c r="E231" s="52">
        <v>0.152</v>
      </c>
      <c r="F231" s="52">
        <v>0.18181818181818182</v>
      </c>
      <c r="G231" s="52">
        <v>0</v>
      </c>
      <c r="H231">
        <v>48</v>
      </c>
    </row>
    <row r="232" spans="1:8" x14ac:dyDescent="0.3">
      <c r="A232" t="s">
        <v>531</v>
      </c>
      <c r="B232">
        <v>58</v>
      </c>
      <c r="C232">
        <v>13</v>
      </c>
      <c r="D232">
        <v>284</v>
      </c>
      <c r="E232" s="52">
        <v>0.154</v>
      </c>
      <c r="F232" s="52">
        <v>0.25352112676056338</v>
      </c>
      <c r="G232" s="52">
        <v>0</v>
      </c>
      <c r="H232">
        <v>52</v>
      </c>
    </row>
    <row r="233" spans="1:8" x14ac:dyDescent="0.3">
      <c r="A233" t="s">
        <v>532</v>
      </c>
      <c r="B233">
        <v>277</v>
      </c>
      <c r="C233">
        <v>165</v>
      </c>
      <c r="D233">
        <v>292</v>
      </c>
      <c r="E233" s="52">
        <v>0.152</v>
      </c>
      <c r="F233" s="52">
        <v>0.30666666666666664</v>
      </c>
      <c r="G233" s="52">
        <v>0.08</v>
      </c>
      <c r="H233">
        <v>147</v>
      </c>
    </row>
    <row r="234" spans="1:8" x14ac:dyDescent="0.3">
      <c r="A234" t="s">
        <v>533</v>
      </c>
      <c r="B234">
        <v>60</v>
      </c>
      <c r="C234">
        <v>67</v>
      </c>
      <c r="D234">
        <v>157</v>
      </c>
      <c r="E234" s="52">
        <v>0.17899999999999999</v>
      </c>
      <c r="F234" s="52">
        <v>0.46666666666666667</v>
      </c>
      <c r="G234" s="52">
        <v>6.6666666666666666E-2</v>
      </c>
      <c r="H234">
        <v>52</v>
      </c>
    </row>
    <row r="235" spans="1:8" x14ac:dyDescent="0.3">
      <c r="A235" t="s">
        <v>534</v>
      </c>
      <c r="B235">
        <v>209</v>
      </c>
      <c r="C235">
        <v>196</v>
      </c>
      <c r="D235">
        <v>516</v>
      </c>
      <c r="E235" s="52">
        <v>3.5999999999999997E-2</v>
      </c>
      <c r="F235" s="52">
        <v>0.39130434782608697</v>
      </c>
      <c r="G235" s="52">
        <v>0.2318840579710145</v>
      </c>
      <c r="H235">
        <v>226</v>
      </c>
    </row>
    <row r="236" spans="1:8" x14ac:dyDescent="0.3">
      <c r="A236" t="s">
        <v>535</v>
      </c>
      <c r="B236">
        <v>138</v>
      </c>
      <c r="C236">
        <v>71</v>
      </c>
      <c r="D236">
        <v>134</v>
      </c>
      <c r="E236" s="52">
        <v>9.9000000000000005E-2</v>
      </c>
      <c r="F236" s="52">
        <v>0.33333333333333331</v>
      </c>
      <c r="G236" s="52">
        <v>0.13333333333333333</v>
      </c>
      <c r="H236">
        <v>82</v>
      </c>
    </row>
    <row r="237" spans="1:8" x14ac:dyDescent="0.3">
      <c r="A237" t="s">
        <v>536</v>
      </c>
      <c r="B237">
        <v>137</v>
      </c>
      <c r="C237">
        <v>136</v>
      </c>
      <c r="D237">
        <v>524</v>
      </c>
      <c r="E237" s="52">
        <v>0.191</v>
      </c>
      <c r="F237" s="52">
        <v>0.14049586776859505</v>
      </c>
      <c r="G237" s="52">
        <v>4.1322314049586778E-2</v>
      </c>
      <c r="H237">
        <v>44</v>
      </c>
    </row>
    <row r="238" spans="1:8" x14ac:dyDescent="0.3">
      <c r="A238" t="s">
        <v>537</v>
      </c>
      <c r="B238">
        <v>81</v>
      </c>
      <c r="C238">
        <v>66</v>
      </c>
      <c r="D238">
        <v>178</v>
      </c>
      <c r="E238" s="52">
        <v>0</v>
      </c>
      <c r="F238" s="52">
        <v>0.31034482758620691</v>
      </c>
      <c r="G238" s="52">
        <v>0</v>
      </c>
      <c r="H238">
        <v>58</v>
      </c>
    </row>
    <row r="239" spans="1:8" x14ac:dyDescent="0.3">
      <c r="A239" t="s">
        <v>538</v>
      </c>
      <c r="B239">
        <v>185</v>
      </c>
      <c r="C239">
        <v>149</v>
      </c>
      <c r="D239">
        <v>436</v>
      </c>
      <c r="E239" s="52">
        <v>0.04</v>
      </c>
      <c r="F239" s="52">
        <v>0.390625</v>
      </c>
      <c r="G239" s="52">
        <v>4.6875E-2</v>
      </c>
      <c r="H239">
        <v>84</v>
      </c>
    </row>
    <row r="240" spans="1:8" x14ac:dyDescent="0.3">
      <c r="A240" t="s">
        <v>539</v>
      </c>
      <c r="B240">
        <v>54</v>
      </c>
      <c r="C240">
        <v>52</v>
      </c>
      <c r="D240">
        <v>123</v>
      </c>
      <c r="E240" s="52">
        <v>0.28799999999999998</v>
      </c>
      <c r="F240" s="52">
        <v>0.73684210526315785</v>
      </c>
      <c r="G240" s="52">
        <v>0</v>
      </c>
      <c r="H240">
        <v>45</v>
      </c>
    </row>
    <row r="241" spans="1:8" x14ac:dyDescent="0.3">
      <c r="A241" t="s">
        <v>540</v>
      </c>
      <c r="B241">
        <v>123</v>
      </c>
      <c r="C241">
        <v>78</v>
      </c>
      <c r="D241">
        <v>329</v>
      </c>
      <c r="E241" s="52">
        <v>0.128</v>
      </c>
      <c r="F241" s="52">
        <v>8.1632653061224483E-2</v>
      </c>
      <c r="G241" s="52">
        <v>2.0408163265306121E-2</v>
      </c>
      <c r="H241">
        <v>44</v>
      </c>
    </row>
    <row r="242" spans="1:8" x14ac:dyDescent="0.3">
      <c r="A242" t="s">
        <v>541</v>
      </c>
      <c r="B242">
        <v>23</v>
      </c>
      <c r="C242">
        <v>16</v>
      </c>
      <c r="D242">
        <v>41</v>
      </c>
      <c r="E242" s="52">
        <v>0</v>
      </c>
      <c r="F242" s="52">
        <v>0</v>
      </c>
      <c r="G242" s="52">
        <v>0</v>
      </c>
      <c r="H242">
        <v>4</v>
      </c>
    </row>
    <row r="243" spans="1:8" x14ac:dyDescent="0.3">
      <c r="A243" t="s">
        <v>542</v>
      </c>
      <c r="B243">
        <v>58</v>
      </c>
      <c r="C243">
        <v>43</v>
      </c>
      <c r="D243">
        <v>316</v>
      </c>
      <c r="E243" s="52">
        <v>0.20899999999999999</v>
      </c>
      <c r="F243" s="52">
        <v>0.31578947368421051</v>
      </c>
      <c r="G243" s="52">
        <v>3.5087719298245612E-2</v>
      </c>
      <c r="H243">
        <v>102</v>
      </c>
    </row>
    <row r="244" spans="1:8" x14ac:dyDescent="0.3">
      <c r="A244" t="s">
        <v>543</v>
      </c>
      <c r="B244">
        <v>12</v>
      </c>
      <c r="C244">
        <v>7</v>
      </c>
      <c r="D244">
        <v>5</v>
      </c>
      <c r="E244" s="52">
        <v>0.42899999999999999</v>
      </c>
      <c r="F244" s="52">
        <v>0</v>
      </c>
      <c r="G244" s="52">
        <v>0</v>
      </c>
      <c r="H244">
        <v>0</v>
      </c>
    </row>
    <row r="245" spans="1:8" x14ac:dyDescent="0.3">
      <c r="A245" t="s">
        <v>544</v>
      </c>
      <c r="B245">
        <v>12</v>
      </c>
      <c r="C245">
        <v>7</v>
      </c>
      <c r="D245">
        <v>5</v>
      </c>
      <c r="E245" s="52">
        <v>0.42899999999999999</v>
      </c>
      <c r="F245" s="52">
        <v>1</v>
      </c>
      <c r="G245" s="52">
        <v>0</v>
      </c>
      <c r="H245">
        <v>0</v>
      </c>
    </row>
    <row r="246" spans="1:8" x14ac:dyDescent="0.3">
      <c r="A246" t="s">
        <v>545</v>
      </c>
      <c r="B246">
        <v>137</v>
      </c>
      <c r="C246">
        <v>116</v>
      </c>
      <c r="D246">
        <v>282</v>
      </c>
      <c r="E246" s="52">
        <v>0.27600000000000002</v>
      </c>
      <c r="F246" s="52">
        <v>0.27777777777777779</v>
      </c>
      <c r="G246" s="52">
        <v>0.1111111111111111</v>
      </c>
      <c r="H246">
        <v>104</v>
      </c>
    </row>
    <row r="247" spans="1:8" x14ac:dyDescent="0.3">
      <c r="A247" t="s">
        <v>546</v>
      </c>
      <c r="B247">
        <v>16</v>
      </c>
      <c r="C247">
        <v>13</v>
      </c>
      <c r="D247">
        <v>71</v>
      </c>
      <c r="E247" s="52">
        <v>7.6999999999999999E-2</v>
      </c>
      <c r="F247" s="52">
        <v>2.7777777777777776E-2</v>
      </c>
      <c r="G247" s="52">
        <v>0</v>
      </c>
      <c r="H247">
        <v>8</v>
      </c>
    </row>
    <row r="248" spans="1:8" x14ac:dyDescent="0.3">
      <c r="A248" t="s">
        <v>547</v>
      </c>
      <c r="B248">
        <v>150</v>
      </c>
      <c r="C248">
        <v>134</v>
      </c>
      <c r="D248">
        <v>296</v>
      </c>
      <c r="E248" s="52">
        <v>0.127</v>
      </c>
      <c r="F248" s="52">
        <v>0.5</v>
      </c>
      <c r="G248" s="52">
        <v>0</v>
      </c>
      <c r="H248">
        <v>124</v>
      </c>
    </row>
    <row r="249" spans="1:8" x14ac:dyDescent="0.3">
      <c r="A249" t="s">
        <v>548</v>
      </c>
      <c r="B249">
        <v>81</v>
      </c>
      <c r="C249">
        <v>72</v>
      </c>
      <c r="D249">
        <v>127</v>
      </c>
      <c r="E249" s="52">
        <v>2.8000000000000001E-2</v>
      </c>
      <c r="F249" s="52">
        <v>0.44444444444444442</v>
      </c>
      <c r="G249" s="52">
        <v>0</v>
      </c>
      <c r="H249">
        <v>84</v>
      </c>
    </row>
    <row r="250" spans="1:8" x14ac:dyDescent="0.3">
      <c r="A250" t="s">
        <v>549</v>
      </c>
      <c r="B250">
        <v>36</v>
      </c>
      <c r="C250">
        <v>25</v>
      </c>
      <c r="D250">
        <v>167</v>
      </c>
      <c r="E250" s="52">
        <v>0.32</v>
      </c>
      <c r="F250" s="52">
        <v>0.2978723404255319</v>
      </c>
      <c r="G250" s="52">
        <v>4.2553191489361701E-2</v>
      </c>
      <c r="H250">
        <v>24</v>
      </c>
    </row>
    <row r="251" spans="1:8" x14ac:dyDescent="0.3">
      <c r="A251" t="s">
        <v>550</v>
      </c>
      <c r="B251">
        <v>34</v>
      </c>
      <c r="C251">
        <v>35</v>
      </c>
      <c r="D251">
        <v>102</v>
      </c>
      <c r="E251" s="52">
        <v>8.5999999999999993E-2</v>
      </c>
      <c r="F251" s="52">
        <v>0.5</v>
      </c>
      <c r="G251" s="52">
        <v>0.13636363636363635</v>
      </c>
      <c r="H251">
        <v>32</v>
      </c>
    </row>
    <row r="252" spans="1:8" x14ac:dyDescent="0.3">
      <c r="A252" t="s">
        <v>551</v>
      </c>
      <c r="B252">
        <v>68</v>
      </c>
      <c r="C252">
        <v>63</v>
      </c>
      <c r="D252">
        <v>113</v>
      </c>
      <c r="E252" s="52">
        <v>0</v>
      </c>
      <c r="F252" s="52">
        <v>0.44</v>
      </c>
      <c r="G252" s="52">
        <v>0.2</v>
      </c>
      <c r="H252">
        <v>64</v>
      </c>
    </row>
    <row r="253" spans="1:8" x14ac:dyDescent="0.3">
      <c r="A253" t="s">
        <v>552</v>
      </c>
      <c r="B253">
        <v>65</v>
      </c>
      <c r="C253">
        <v>59</v>
      </c>
      <c r="D253">
        <v>47</v>
      </c>
      <c r="E253" s="52">
        <v>5.0999999999999997E-2</v>
      </c>
      <c r="F253" s="52">
        <v>0.27272727272727271</v>
      </c>
      <c r="G253" s="52">
        <v>0.18181818181818182</v>
      </c>
      <c r="H253">
        <v>24</v>
      </c>
    </row>
    <row r="254" spans="1:8" x14ac:dyDescent="0.3">
      <c r="A254" t="s">
        <v>553</v>
      </c>
      <c r="B254">
        <v>22</v>
      </c>
      <c r="C254">
        <v>10</v>
      </c>
      <c r="D254">
        <v>102</v>
      </c>
      <c r="E254" s="52">
        <v>0</v>
      </c>
      <c r="F254" s="52">
        <v>0.34782608695652173</v>
      </c>
      <c r="G254" s="52">
        <v>0</v>
      </c>
      <c r="H254">
        <v>12</v>
      </c>
    </row>
    <row r="255" spans="1:8" x14ac:dyDescent="0.3">
      <c r="A255" t="s">
        <v>554</v>
      </c>
      <c r="B255">
        <v>19</v>
      </c>
      <c r="C255">
        <v>11</v>
      </c>
      <c r="D255">
        <v>113</v>
      </c>
      <c r="E255" s="52">
        <v>0</v>
      </c>
      <c r="F255" s="52">
        <v>0</v>
      </c>
      <c r="G255" s="52">
        <v>0</v>
      </c>
      <c r="H255">
        <v>0</v>
      </c>
    </row>
    <row r="256" spans="1:8" x14ac:dyDescent="0.3">
      <c r="A256" t="s">
        <v>555</v>
      </c>
      <c r="B256">
        <v>144</v>
      </c>
      <c r="C256">
        <v>151</v>
      </c>
      <c r="D256">
        <v>442</v>
      </c>
      <c r="E256" s="52">
        <v>0.02</v>
      </c>
      <c r="F256" s="52">
        <v>0.29545454545454547</v>
      </c>
      <c r="G256" s="52">
        <v>4.5454545454545456E-2</v>
      </c>
      <c r="H256">
        <v>109</v>
      </c>
    </row>
    <row r="257" spans="1:8" x14ac:dyDescent="0.3">
      <c r="A257" t="s">
        <v>556</v>
      </c>
      <c r="B257">
        <v>59</v>
      </c>
      <c r="C257">
        <v>52</v>
      </c>
      <c r="D257">
        <v>299</v>
      </c>
      <c r="E257" s="52">
        <v>1.9E-2</v>
      </c>
      <c r="F257" s="52">
        <v>0.2857142857142857</v>
      </c>
      <c r="G257" s="52">
        <v>7.1428571428571425E-2</v>
      </c>
      <c r="H257">
        <v>4</v>
      </c>
    </row>
    <row r="258" spans="1:8" x14ac:dyDescent="0.3">
      <c r="A258" t="s">
        <v>557</v>
      </c>
      <c r="B258">
        <v>43</v>
      </c>
      <c r="C258">
        <v>30</v>
      </c>
      <c r="D258">
        <v>124</v>
      </c>
      <c r="E258" s="52">
        <v>0.26700000000000002</v>
      </c>
      <c r="F258" s="52">
        <v>9.5238095238095233E-2</v>
      </c>
      <c r="G258" s="52">
        <v>0</v>
      </c>
      <c r="H258">
        <v>8</v>
      </c>
    </row>
    <row r="259" spans="1:8" x14ac:dyDescent="0.3">
      <c r="A259" t="s">
        <v>558</v>
      </c>
      <c r="B259">
        <v>22</v>
      </c>
      <c r="C259">
        <v>14</v>
      </c>
      <c r="D259">
        <v>126</v>
      </c>
      <c r="E259" s="52">
        <v>0.214</v>
      </c>
      <c r="F259" s="52">
        <v>0.16666666666666666</v>
      </c>
      <c r="G259" s="52">
        <v>4.1666666666666664E-2</v>
      </c>
      <c r="H259">
        <v>8</v>
      </c>
    </row>
    <row r="260" spans="1:8" x14ac:dyDescent="0.3">
      <c r="A260" t="s">
        <v>559</v>
      </c>
      <c r="B260">
        <v>11</v>
      </c>
      <c r="C260">
        <v>17</v>
      </c>
      <c r="D260">
        <v>117</v>
      </c>
      <c r="E260" s="52">
        <v>0.41199999999999998</v>
      </c>
      <c r="F260" s="52">
        <v>0.17391304347826086</v>
      </c>
      <c r="G260" s="52">
        <v>4.3478260869565216E-2</v>
      </c>
      <c r="H260">
        <v>8</v>
      </c>
    </row>
    <row r="261" spans="1:8" x14ac:dyDescent="0.3">
      <c r="A261" t="s">
        <v>560</v>
      </c>
      <c r="B261">
        <v>12</v>
      </c>
      <c r="C261">
        <v>15</v>
      </c>
      <c r="D261">
        <v>44</v>
      </c>
      <c r="E261" s="52">
        <v>0</v>
      </c>
      <c r="F261" s="52">
        <v>0</v>
      </c>
      <c r="G261" s="52">
        <v>0</v>
      </c>
      <c r="H261">
        <v>4</v>
      </c>
    </row>
    <row r="262" spans="1:8" x14ac:dyDescent="0.3">
      <c r="A262" t="s">
        <v>561</v>
      </c>
      <c r="B262">
        <v>7</v>
      </c>
      <c r="C262">
        <v>2</v>
      </c>
      <c r="D262">
        <v>66</v>
      </c>
      <c r="E262" s="52">
        <v>0.5</v>
      </c>
      <c r="F262" s="52">
        <v>0.13333333333333333</v>
      </c>
      <c r="G262" s="52">
        <v>0</v>
      </c>
      <c r="H262">
        <v>4</v>
      </c>
    </row>
    <row r="263" spans="1:8" x14ac:dyDescent="0.3">
      <c r="A263" t="s">
        <v>562</v>
      </c>
      <c r="B263">
        <v>8</v>
      </c>
      <c r="C263">
        <v>8</v>
      </c>
      <c r="D263">
        <v>76</v>
      </c>
      <c r="E263" s="52">
        <v>0.25</v>
      </c>
      <c r="F263" s="52">
        <v>0.23529411764705882</v>
      </c>
      <c r="G263" s="52">
        <v>0</v>
      </c>
      <c r="H263">
        <v>4</v>
      </c>
    </row>
    <row r="264" spans="1:8" x14ac:dyDescent="0.3">
      <c r="A264" t="s">
        <v>563</v>
      </c>
      <c r="B264">
        <v>1</v>
      </c>
      <c r="C264">
        <v>0</v>
      </c>
      <c r="D264">
        <v>5</v>
      </c>
      <c r="E264" s="52">
        <v>0</v>
      </c>
      <c r="F264" s="52">
        <v>0.33333333333333331</v>
      </c>
      <c r="G264" s="52">
        <v>0</v>
      </c>
      <c r="H264">
        <v>0</v>
      </c>
    </row>
    <row r="265" spans="1:8" x14ac:dyDescent="0.3">
      <c r="A265" t="s">
        <v>564</v>
      </c>
      <c r="B265">
        <v>162</v>
      </c>
      <c r="C265">
        <v>92</v>
      </c>
      <c r="D265">
        <v>143</v>
      </c>
      <c r="E265" s="52">
        <v>0</v>
      </c>
      <c r="F265" s="52">
        <v>0.4</v>
      </c>
      <c r="G265" s="52">
        <v>0</v>
      </c>
      <c r="H265">
        <v>156</v>
      </c>
    </row>
    <row r="266" spans="1:8" x14ac:dyDescent="0.3">
      <c r="A266" t="s">
        <v>565</v>
      </c>
      <c r="B266">
        <v>31</v>
      </c>
      <c r="C266">
        <v>15</v>
      </c>
      <c r="D266">
        <v>110</v>
      </c>
      <c r="E266" s="52">
        <v>6.7000000000000004E-2</v>
      </c>
      <c r="F266" s="52">
        <v>0</v>
      </c>
      <c r="G266" s="52">
        <v>3.8461538461538464E-2</v>
      </c>
      <c r="H266">
        <v>4</v>
      </c>
    </row>
    <row r="267" spans="1:8" x14ac:dyDescent="0.3">
      <c r="A267" t="s">
        <v>566</v>
      </c>
      <c r="B267">
        <v>15</v>
      </c>
      <c r="C267">
        <v>7</v>
      </c>
      <c r="D267">
        <v>45</v>
      </c>
      <c r="E267" s="52">
        <v>0</v>
      </c>
      <c r="F267" s="52">
        <v>0.21428571428571427</v>
      </c>
      <c r="G267" s="52">
        <v>0</v>
      </c>
      <c r="H267">
        <v>4</v>
      </c>
    </row>
    <row r="268" spans="1:8" x14ac:dyDescent="0.3">
      <c r="A268" t="s">
        <v>567</v>
      </c>
      <c r="B268">
        <v>75</v>
      </c>
      <c r="C268">
        <v>73</v>
      </c>
      <c r="D268">
        <v>102</v>
      </c>
      <c r="E268" s="52">
        <v>9.6000000000000002E-2</v>
      </c>
      <c r="F268" s="52">
        <v>0.625</v>
      </c>
      <c r="G268" s="52">
        <v>0</v>
      </c>
      <c r="H268">
        <v>68</v>
      </c>
    </row>
    <row r="269" spans="1:8" x14ac:dyDescent="0.3">
      <c r="A269" t="s">
        <v>568</v>
      </c>
      <c r="B269">
        <v>188</v>
      </c>
      <c r="C269">
        <v>139</v>
      </c>
      <c r="D269">
        <v>584</v>
      </c>
      <c r="E269" s="52">
        <v>0.223</v>
      </c>
      <c r="F269" s="52">
        <v>0.35714285714285715</v>
      </c>
      <c r="G269" s="52">
        <v>0.23809523809523808</v>
      </c>
      <c r="H269">
        <v>196</v>
      </c>
    </row>
    <row r="270" spans="1:8" x14ac:dyDescent="0.3">
      <c r="A270" t="s">
        <v>569</v>
      </c>
      <c r="B270">
        <v>90</v>
      </c>
      <c r="C270">
        <v>75</v>
      </c>
      <c r="D270">
        <v>201</v>
      </c>
      <c r="E270" s="52">
        <v>0.81299999999999994</v>
      </c>
      <c r="F270" s="52">
        <v>0.15686274509803921</v>
      </c>
      <c r="G270" s="52">
        <v>3.9215686274509803E-2</v>
      </c>
      <c r="H270">
        <v>48</v>
      </c>
    </row>
    <row r="271" spans="1:8" x14ac:dyDescent="0.3">
      <c r="A271" t="s">
        <v>570</v>
      </c>
      <c r="B271">
        <v>692</v>
      </c>
      <c r="C271">
        <v>730</v>
      </c>
      <c r="D271">
        <v>1754</v>
      </c>
      <c r="E271" s="52">
        <v>2.7E-2</v>
      </c>
      <c r="F271" s="52">
        <v>0.39900249376558605</v>
      </c>
      <c r="G271" s="52">
        <v>0.23940149625935161</v>
      </c>
      <c r="H271">
        <v>586</v>
      </c>
    </row>
    <row r="272" spans="1:8" x14ac:dyDescent="0.3">
      <c r="A272" t="s">
        <v>571</v>
      </c>
      <c r="B272">
        <v>157</v>
      </c>
      <c r="C272">
        <v>111</v>
      </c>
      <c r="D272">
        <v>506</v>
      </c>
      <c r="E272" s="52">
        <v>3.5999999999999997E-2</v>
      </c>
      <c r="F272" s="52">
        <v>0.18461538461538463</v>
      </c>
      <c r="G272" s="52">
        <v>0.2</v>
      </c>
      <c r="H272">
        <v>138</v>
      </c>
    </row>
    <row r="273" spans="1:8" x14ac:dyDescent="0.3">
      <c r="A273" t="s">
        <v>572</v>
      </c>
      <c r="B273">
        <v>11</v>
      </c>
      <c r="C273">
        <v>10</v>
      </c>
      <c r="D273">
        <v>8</v>
      </c>
      <c r="E273" s="52">
        <v>0</v>
      </c>
      <c r="F273" s="52">
        <v>0.3526445408701771</v>
      </c>
      <c r="G273" s="52">
        <v>0.11422540166529846</v>
      </c>
      <c r="H273">
        <v>8</v>
      </c>
    </row>
    <row r="274" spans="1:8" x14ac:dyDescent="0.3">
      <c r="A274" t="s">
        <v>573</v>
      </c>
      <c r="B274">
        <v>51</v>
      </c>
      <c r="C274">
        <v>66</v>
      </c>
      <c r="D274">
        <v>355</v>
      </c>
      <c r="E274" s="52">
        <v>0</v>
      </c>
      <c r="F274" s="52">
        <v>0.3526445408701771</v>
      </c>
      <c r="G274" s="52">
        <v>0.11422540166529846</v>
      </c>
      <c r="H274">
        <v>64</v>
      </c>
    </row>
    <row r="275" spans="1:8" x14ac:dyDescent="0.3">
      <c r="A275" t="s">
        <v>574</v>
      </c>
      <c r="B275">
        <v>47</v>
      </c>
      <c r="C275">
        <v>22</v>
      </c>
      <c r="D275">
        <v>103</v>
      </c>
      <c r="E275" s="52">
        <v>0.59099999999999997</v>
      </c>
      <c r="F275" s="52">
        <v>0.78260869565217395</v>
      </c>
      <c r="G275" s="52">
        <v>0</v>
      </c>
      <c r="H275">
        <v>33</v>
      </c>
    </row>
    <row r="276" spans="1:8" x14ac:dyDescent="0.3">
      <c r="A276" t="s">
        <v>575</v>
      </c>
      <c r="B276" t="s">
        <v>2089</v>
      </c>
      <c r="C276" t="s">
        <v>2090</v>
      </c>
      <c r="D276" t="s">
        <v>2091</v>
      </c>
      <c r="E276" s="52">
        <v>0</v>
      </c>
      <c r="F276" s="52">
        <v>0.5</v>
      </c>
      <c r="G276" s="52">
        <v>0</v>
      </c>
      <c r="H276" t="s">
        <v>2092</v>
      </c>
    </row>
    <row r="277" spans="1:8" x14ac:dyDescent="0.3">
      <c r="A277" t="s">
        <v>576</v>
      </c>
      <c r="B277">
        <v>75</v>
      </c>
      <c r="C277">
        <v>71</v>
      </c>
      <c r="D277">
        <v>344</v>
      </c>
      <c r="E277" s="52">
        <v>7.0000000000000007E-2</v>
      </c>
      <c r="F277" s="52">
        <v>0.35897435897435898</v>
      </c>
      <c r="G277" s="52">
        <v>0.25641025641025639</v>
      </c>
      <c r="H277">
        <v>154</v>
      </c>
    </row>
    <row r="278" spans="1:8" x14ac:dyDescent="0.3">
      <c r="A278" t="s">
        <v>577</v>
      </c>
      <c r="B278">
        <v>1</v>
      </c>
      <c r="C278">
        <v>1</v>
      </c>
      <c r="D278">
        <v>2</v>
      </c>
      <c r="E278" s="52">
        <v>0</v>
      </c>
      <c r="F278" s="52">
        <v>1</v>
      </c>
      <c r="G278" s="52">
        <v>0</v>
      </c>
      <c r="H278">
        <v>0</v>
      </c>
    </row>
    <row r="279" spans="1:8" x14ac:dyDescent="0.3">
      <c r="A279" t="s">
        <v>578</v>
      </c>
      <c r="B279">
        <f>43+5</f>
        <v>48</v>
      </c>
      <c r="C279">
        <f>54+2</f>
        <v>56</v>
      </c>
      <c r="D279">
        <f>292+33</f>
        <v>325</v>
      </c>
      <c r="E279" s="52">
        <f>26/(C279+D279)</f>
        <v>6.8241469816272965E-2</v>
      </c>
      <c r="F279" s="52">
        <f>7/(C279+D279)/E279/0.85</f>
        <v>0.31674208144796379</v>
      </c>
      <c r="G279" s="52">
        <f>3/(C279+D279)/(1-E279)/0.375/0.98</f>
        <v>2.2995113538373097E-2</v>
      </c>
      <c r="H279">
        <f>52+20</f>
        <v>72</v>
      </c>
    </row>
    <row r="280" spans="1:8" x14ac:dyDescent="0.3">
      <c r="A280" t="s">
        <v>579</v>
      </c>
      <c r="B280">
        <v>8</v>
      </c>
      <c r="C280">
        <v>13</v>
      </c>
      <c r="D280">
        <v>42</v>
      </c>
      <c r="E280" s="52">
        <v>0.61499999999999999</v>
      </c>
      <c r="F280" s="52">
        <v>0</v>
      </c>
      <c r="G280" s="52">
        <v>0.5</v>
      </c>
      <c r="H280">
        <v>8</v>
      </c>
    </row>
    <row r="281" spans="1:8" x14ac:dyDescent="0.3">
      <c r="A281" t="s">
        <v>580</v>
      </c>
      <c r="B281">
        <v>88</v>
      </c>
      <c r="C281">
        <v>97</v>
      </c>
      <c r="D281">
        <v>404</v>
      </c>
      <c r="E281" s="52">
        <v>0.10299999999999999</v>
      </c>
      <c r="F281" s="52">
        <v>0.68085106382978722</v>
      </c>
      <c r="G281" s="52">
        <v>0.14893617021276595</v>
      </c>
      <c r="H281">
        <v>134</v>
      </c>
    </row>
    <row r="282" spans="1:8" x14ac:dyDescent="0.3">
      <c r="A282" t="s">
        <v>581</v>
      </c>
      <c r="B282">
        <v>2</v>
      </c>
      <c r="C282">
        <v>2</v>
      </c>
      <c r="D282">
        <v>13</v>
      </c>
      <c r="E282" s="52">
        <v>0</v>
      </c>
      <c r="F282" s="52">
        <v>0.33333333333333331</v>
      </c>
      <c r="G282" s="52">
        <v>0</v>
      </c>
      <c r="H282">
        <v>0</v>
      </c>
    </row>
    <row r="283" spans="1:8" x14ac:dyDescent="0.3">
      <c r="A283" t="s">
        <v>582</v>
      </c>
      <c r="B283">
        <v>4</v>
      </c>
      <c r="C283">
        <v>2</v>
      </c>
      <c r="D283">
        <v>78</v>
      </c>
      <c r="E283" s="52">
        <v>0</v>
      </c>
      <c r="F283" s="52">
        <v>0</v>
      </c>
      <c r="G283" s="52">
        <v>0</v>
      </c>
      <c r="H283">
        <v>9</v>
      </c>
    </row>
    <row r="284" spans="1:8" x14ac:dyDescent="0.3">
      <c r="A284" t="s">
        <v>583</v>
      </c>
      <c r="B284">
        <v>10</v>
      </c>
      <c r="C284">
        <v>3</v>
      </c>
      <c r="D284">
        <v>34</v>
      </c>
      <c r="E284" s="52">
        <v>0.33300000000000002</v>
      </c>
      <c r="F284" s="52">
        <v>0.75</v>
      </c>
      <c r="G284" s="52">
        <v>0</v>
      </c>
      <c r="H284">
        <v>22</v>
      </c>
    </row>
    <row r="285" spans="1:8" x14ac:dyDescent="0.3">
      <c r="A285" t="s">
        <v>584</v>
      </c>
      <c r="B285">
        <v>35</v>
      </c>
      <c r="C285">
        <v>1</v>
      </c>
      <c r="D285">
        <v>44</v>
      </c>
      <c r="E285" s="52">
        <v>0</v>
      </c>
      <c r="F285" s="52">
        <v>0.33333333333333331</v>
      </c>
      <c r="G285" s="52">
        <v>0</v>
      </c>
      <c r="H285">
        <v>60</v>
      </c>
    </row>
    <row r="286" spans="1:8" x14ac:dyDescent="0.3">
      <c r="A286" t="s">
        <v>585</v>
      </c>
      <c r="B286">
        <v>0</v>
      </c>
      <c r="C286">
        <v>0</v>
      </c>
      <c r="D286">
        <v>8</v>
      </c>
      <c r="E286" s="52">
        <v>0</v>
      </c>
      <c r="F286" s="52">
        <v>0</v>
      </c>
      <c r="G286" s="52">
        <v>0</v>
      </c>
      <c r="H286">
        <v>0</v>
      </c>
    </row>
    <row r="287" spans="1:8" x14ac:dyDescent="0.3">
      <c r="A287" t="s">
        <v>586</v>
      </c>
      <c r="B287">
        <v>0</v>
      </c>
      <c r="C287">
        <v>1</v>
      </c>
      <c r="D287">
        <v>10</v>
      </c>
      <c r="E287" s="52">
        <v>0</v>
      </c>
      <c r="F287" s="52">
        <v>0.75</v>
      </c>
      <c r="G287" s="52">
        <v>0.25</v>
      </c>
      <c r="H287">
        <v>0</v>
      </c>
    </row>
    <row r="288" spans="1:8" x14ac:dyDescent="0.3">
      <c r="A288" t="s">
        <v>587</v>
      </c>
      <c r="B288">
        <v>4</v>
      </c>
      <c r="C288">
        <v>5</v>
      </c>
      <c r="D288">
        <v>89</v>
      </c>
      <c r="E288" s="52">
        <v>0</v>
      </c>
      <c r="F288" s="52">
        <v>0.125</v>
      </c>
      <c r="G288" s="52">
        <v>0</v>
      </c>
      <c r="H288">
        <v>12</v>
      </c>
    </row>
    <row r="289" spans="1:8" x14ac:dyDescent="0.3">
      <c r="A289" t="s">
        <v>588</v>
      </c>
      <c r="B289">
        <v>0</v>
      </c>
      <c r="C289">
        <v>0</v>
      </c>
      <c r="D289">
        <v>13</v>
      </c>
      <c r="E289" s="52">
        <v>0</v>
      </c>
      <c r="F289" s="52">
        <v>0.5</v>
      </c>
      <c r="G289" s="52">
        <v>0</v>
      </c>
      <c r="H289">
        <v>0</v>
      </c>
    </row>
    <row r="290" spans="1:8" x14ac:dyDescent="0.3">
      <c r="A290" t="s">
        <v>589</v>
      </c>
      <c r="B290">
        <v>2</v>
      </c>
      <c r="C290">
        <v>1</v>
      </c>
      <c r="D290">
        <v>12</v>
      </c>
      <c r="E290" s="52">
        <v>0</v>
      </c>
      <c r="F290" s="52">
        <v>0</v>
      </c>
      <c r="G290" s="52">
        <v>0</v>
      </c>
      <c r="H290">
        <v>0</v>
      </c>
    </row>
    <row r="291" spans="1:8" x14ac:dyDescent="0.3">
      <c r="A291" t="s">
        <v>590</v>
      </c>
      <c r="B291">
        <v>6</v>
      </c>
      <c r="C291">
        <v>15</v>
      </c>
      <c r="D291">
        <v>70</v>
      </c>
      <c r="E291" s="52">
        <v>0.13300000000000001</v>
      </c>
      <c r="F291" s="52">
        <v>0.1</v>
      </c>
      <c r="G291" s="52">
        <v>0.1</v>
      </c>
      <c r="H291">
        <v>4</v>
      </c>
    </row>
    <row r="292" spans="1:8" x14ac:dyDescent="0.3">
      <c r="A292" t="s">
        <v>591</v>
      </c>
      <c r="B292">
        <v>40</v>
      </c>
      <c r="C292">
        <v>26</v>
      </c>
      <c r="D292">
        <v>137</v>
      </c>
      <c r="E292" s="52">
        <v>3.7999999999999999E-2</v>
      </c>
      <c r="F292" s="52">
        <v>0.53846153846153844</v>
      </c>
      <c r="G292" s="52">
        <v>0</v>
      </c>
      <c r="H292">
        <v>51</v>
      </c>
    </row>
    <row r="293" spans="1:8" x14ac:dyDescent="0.3">
      <c r="A293" t="s">
        <v>592</v>
      </c>
      <c r="B293">
        <v>1558</v>
      </c>
      <c r="C293">
        <v>559</v>
      </c>
      <c r="D293">
        <v>1971</v>
      </c>
      <c r="E293" s="52">
        <v>2.3E-2</v>
      </c>
      <c r="F293" s="52">
        <v>0.2785515320334262</v>
      </c>
      <c r="G293" s="52">
        <v>0.17827298050139276</v>
      </c>
      <c r="H293">
        <v>392</v>
      </c>
    </row>
    <row r="294" spans="1:8" x14ac:dyDescent="0.3">
      <c r="A294" t="s">
        <v>593</v>
      </c>
      <c r="B294">
        <v>10</v>
      </c>
      <c r="C294">
        <v>9</v>
      </c>
      <c r="D294">
        <v>66</v>
      </c>
      <c r="E294" s="52">
        <v>0.66700000000000004</v>
      </c>
      <c r="F294" s="52">
        <v>0.5</v>
      </c>
      <c r="G294" s="52">
        <v>0</v>
      </c>
      <c r="H294">
        <v>8</v>
      </c>
    </row>
    <row r="295" spans="1:8" x14ac:dyDescent="0.3">
      <c r="A295" t="s">
        <v>594</v>
      </c>
      <c r="B295">
        <v>21</v>
      </c>
      <c r="C295">
        <v>2</v>
      </c>
      <c r="D295">
        <v>60</v>
      </c>
      <c r="E295" s="52">
        <v>0</v>
      </c>
      <c r="F295" s="52">
        <v>0.2857142857142857</v>
      </c>
      <c r="G295" s="52">
        <v>0</v>
      </c>
      <c r="H295">
        <v>6</v>
      </c>
    </row>
    <row r="296" spans="1:8" x14ac:dyDescent="0.3">
      <c r="A296" t="s">
        <v>595</v>
      </c>
      <c r="B296">
        <v>192</v>
      </c>
      <c r="C296">
        <v>144</v>
      </c>
      <c r="D296">
        <v>603</v>
      </c>
      <c r="E296" s="52">
        <v>0</v>
      </c>
      <c r="F296" s="52">
        <v>0.26495726495726496</v>
      </c>
      <c r="G296" s="52">
        <v>3.4188034188034191E-2</v>
      </c>
      <c r="H296">
        <v>124</v>
      </c>
    </row>
    <row r="297" spans="1:8" x14ac:dyDescent="0.3">
      <c r="A297" t="s">
        <v>596</v>
      </c>
      <c r="B297">
        <v>181</v>
      </c>
      <c r="C297">
        <v>128</v>
      </c>
      <c r="D297">
        <v>201</v>
      </c>
      <c r="E297" s="52">
        <v>5.5E-2</v>
      </c>
      <c r="F297" s="52">
        <v>0.80769230769230771</v>
      </c>
      <c r="G297" s="52">
        <v>7.6923076923076927E-2</v>
      </c>
      <c r="H297">
        <v>170</v>
      </c>
    </row>
    <row r="298" spans="1:8" x14ac:dyDescent="0.3">
      <c r="A298" t="s">
        <v>597</v>
      </c>
      <c r="B298">
        <v>1</v>
      </c>
      <c r="C298">
        <v>9</v>
      </c>
      <c r="D298">
        <v>24</v>
      </c>
      <c r="E298" s="52">
        <v>0.44400000000000001</v>
      </c>
      <c r="F298" s="52">
        <v>0</v>
      </c>
      <c r="G298" s="52">
        <v>0</v>
      </c>
      <c r="H298">
        <v>0</v>
      </c>
    </row>
    <row r="299" spans="1:8" x14ac:dyDescent="0.3">
      <c r="A299" t="s">
        <v>598</v>
      </c>
      <c r="B299">
        <v>0</v>
      </c>
      <c r="C299">
        <v>2</v>
      </c>
      <c r="D299">
        <v>39</v>
      </c>
      <c r="E299" s="52">
        <v>0</v>
      </c>
      <c r="F299" s="52">
        <v>0.33333333333333331</v>
      </c>
      <c r="G299" s="52">
        <v>0</v>
      </c>
      <c r="H299">
        <v>5</v>
      </c>
    </row>
    <row r="300" spans="1:8" x14ac:dyDescent="0.3">
      <c r="A300" t="s">
        <v>599</v>
      </c>
      <c r="B300">
        <v>15</v>
      </c>
      <c r="C300">
        <v>13</v>
      </c>
      <c r="D300">
        <v>30</v>
      </c>
      <c r="E300" s="52">
        <v>0</v>
      </c>
      <c r="F300" s="52">
        <v>0.5</v>
      </c>
      <c r="G300" s="52">
        <v>0</v>
      </c>
      <c r="H300">
        <v>0</v>
      </c>
    </row>
    <row r="301" spans="1:8" x14ac:dyDescent="0.3">
      <c r="A301" t="s">
        <v>600</v>
      </c>
      <c r="B301">
        <v>203</v>
      </c>
      <c r="C301">
        <v>185</v>
      </c>
      <c r="D301">
        <v>682</v>
      </c>
      <c r="E301" s="52">
        <v>5.0000000000000001E-3</v>
      </c>
      <c r="F301" s="52">
        <v>0.35403726708074534</v>
      </c>
      <c r="G301" s="52">
        <v>0.2360248447204969</v>
      </c>
      <c r="H301">
        <v>189</v>
      </c>
    </row>
    <row r="302" spans="1:8" x14ac:dyDescent="0.3">
      <c r="A302" t="s">
        <v>601</v>
      </c>
      <c r="B302">
        <v>33</v>
      </c>
      <c r="C302">
        <v>30</v>
      </c>
      <c r="D302">
        <v>163</v>
      </c>
      <c r="E302" s="52">
        <v>6.7000000000000004E-2</v>
      </c>
      <c r="F302" s="52">
        <v>0</v>
      </c>
      <c r="G302" s="52">
        <v>0</v>
      </c>
      <c r="H302">
        <v>40</v>
      </c>
    </row>
    <row r="303" spans="1:8" x14ac:dyDescent="0.3">
      <c r="A303" t="s">
        <v>602</v>
      </c>
      <c r="B303">
        <v>326</v>
      </c>
      <c r="C303">
        <v>202</v>
      </c>
      <c r="D303">
        <v>907</v>
      </c>
      <c r="E303" s="52">
        <v>5.3999999999999999E-2</v>
      </c>
      <c r="F303" s="52">
        <v>0.52272727272727271</v>
      </c>
      <c r="G303" s="52">
        <v>0.2878787878787879</v>
      </c>
      <c r="H303">
        <v>310</v>
      </c>
    </row>
    <row r="304" spans="1:8" x14ac:dyDescent="0.3">
      <c r="A304" t="s">
        <v>603</v>
      </c>
      <c r="B304">
        <v>129</v>
      </c>
      <c r="C304">
        <v>133</v>
      </c>
      <c r="D304">
        <v>627</v>
      </c>
      <c r="E304" s="52">
        <v>9.8000000000000004E-2</v>
      </c>
      <c r="F304" s="52">
        <v>0.16814159292035399</v>
      </c>
      <c r="G304" s="52">
        <v>0.46902654867256638</v>
      </c>
      <c r="H304">
        <v>179</v>
      </c>
    </row>
    <row r="305" spans="1:8" x14ac:dyDescent="0.3">
      <c r="A305" t="s">
        <v>604</v>
      </c>
      <c r="B305">
        <v>35</v>
      </c>
      <c r="C305">
        <v>30</v>
      </c>
      <c r="D305">
        <v>60</v>
      </c>
      <c r="E305" s="52">
        <v>3.3000000000000002E-2</v>
      </c>
      <c r="F305" s="52">
        <v>0.26666666666666666</v>
      </c>
      <c r="G305" s="52">
        <v>0</v>
      </c>
      <c r="H305">
        <v>16</v>
      </c>
    </row>
    <row r="306" spans="1:8" x14ac:dyDescent="0.3">
      <c r="A306" t="s">
        <v>605</v>
      </c>
      <c r="B306">
        <v>114</v>
      </c>
      <c r="C306">
        <v>60</v>
      </c>
      <c r="D306">
        <v>364</v>
      </c>
      <c r="E306" s="52">
        <v>0</v>
      </c>
      <c r="F306" s="52">
        <v>0.30434782608695654</v>
      </c>
      <c r="G306" s="52">
        <v>0.40579710144927539</v>
      </c>
      <c r="H306">
        <v>116</v>
      </c>
    </row>
    <row r="307" spans="1:8" x14ac:dyDescent="0.3">
      <c r="A307" t="s">
        <v>606</v>
      </c>
      <c r="B307">
        <v>63</v>
      </c>
      <c r="C307">
        <v>67</v>
      </c>
      <c r="D307">
        <v>196</v>
      </c>
      <c r="E307" s="52">
        <v>0.104</v>
      </c>
      <c r="F307" s="52">
        <v>0.16666666666666666</v>
      </c>
      <c r="G307" s="52">
        <v>0.43333333333333335</v>
      </c>
      <c r="H307">
        <v>36</v>
      </c>
    </row>
    <row r="308" spans="1:8" x14ac:dyDescent="0.3">
      <c r="A308" t="s">
        <v>607</v>
      </c>
      <c r="B308">
        <v>254</v>
      </c>
      <c r="C308">
        <v>207</v>
      </c>
      <c r="D308">
        <v>1005</v>
      </c>
      <c r="E308" s="52">
        <v>9.7000000000000003E-2</v>
      </c>
      <c r="F308" s="52">
        <v>0.24623115577889448</v>
      </c>
      <c r="G308" s="52">
        <v>0.11557788944723618</v>
      </c>
      <c r="H308">
        <v>166</v>
      </c>
    </row>
    <row r="309" spans="1:8" x14ac:dyDescent="0.3">
      <c r="A309" t="s">
        <v>608</v>
      </c>
      <c r="B309">
        <v>26</v>
      </c>
      <c r="C309">
        <v>16</v>
      </c>
      <c r="D309">
        <v>78</v>
      </c>
      <c r="E309" s="52">
        <v>0.125</v>
      </c>
      <c r="F309" s="52">
        <v>0.3526445408701771</v>
      </c>
      <c r="G309" s="52">
        <v>0.11422540166529846</v>
      </c>
      <c r="H309">
        <v>24</v>
      </c>
    </row>
    <row r="310" spans="1:8" x14ac:dyDescent="0.3">
      <c r="A310" t="s">
        <v>609</v>
      </c>
      <c r="B310">
        <v>6</v>
      </c>
      <c r="C310">
        <v>9</v>
      </c>
      <c r="D310">
        <v>22</v>
      </c>
      <c r="E310" s="52">
        <v>0.111</v>
      </c>
      <c r="F310" s="52">
        <v>0.125</v>
      </c>
      <c r="G310" s="52">
        <v>0</v>
      </c>
      <c r="H310">
        <v>8</v>
      </c>
    </row>
    <row r="311" spans="1:8" x14ac:dyDescent="0.3">
      <c r="A311" t="s">
        <v>610</v>
      </c>
      <c r="B311">
        <v>125</v>
      </c>
      <c r="C311">
        <v>108</v>
      </c>
      <c r="D311">
        <v>246</v>
      </c>
      <c r="E311" s="52">
        <v>0.13</v>
      </c>
      <c r="F311" s="52">
        <v>0.31746031746031744</v>
      </c>
      <c r="G311" s="52">
        <v>6.3492063492063489E-2</v>
      </c>
      <c r="H311">
        <v>40</v>
      </c>
    </row>
    <row r="312" spans="1:8" x14ac:dyDescent="0.3">
      <c r="A312" t="s">
        <v>611</v>
      </c>
      <c r="B312">
        <v>125</v>
      </c>
      <c r="C312">
        <v>157</v>
      </c>
      <c r="D312">
        <v>379</v>
      </c>
      <c r="E312" s="52">
        <v>0.33100000000000002</v>
      </c>
      <c r="F312" s="52">
        <v>0.48648648648648651</v>
      </c>
      <c r="G312" s="52">
        <v>5.4054054054054057E-2</v>
      </c>
      <c r="H312">
        <v>130</v>
      </c>
    </row>
    <row r="313" spans="1:8" x14ac:dyDescent="0.3">
      <c r="A313" t="s">
        <v>612</v>
      </c>
      <c r="B313">
        <v>8</v>
      </c>
      <c r="C313">
        <v>3</v>
      </c>
      <c r="D313">
        <v>2</v>
      </c>
      <c r="E313" s="52">
        <v>1</v>
      </c>
      <c r="F313" s="52">
        <v>0.3526445408701771</v>
      </c>
      <c r="G313" s="52">
        <v>0.11422540166529846</v>
      </c>
      <c r="H313">
        <v>10</v>
      </c>
    </row>
    <row r="314" spans="1:8" x14ac:dyDescent="0.3">
      <c r="A314" t="s">
        <v>613</v>
      </c>
      <c r="B314">
        <v>12</v>
      </c>
      <c r="C314">
        <v>12</v>
      </c>
      <c r="D314">
        <v>7</v>
      </c>
      <c r="E314" s="52">
        <v>0.66700000000000004</v>
      </c>
      <c r="F314" s="52">
        <v>0.25</v>
      </c>
      <c r="G314" s="52">
        <v>0.25</v>
      </c>
      <c r="H314">
        <v>0</v>
      </c>
    </row>
    <row r="315" spans="1:8" x14ac:dyDescent="0.3">
      <c r="A315" t="s">
        <v>614</v>
      </c>
      <c r="B315">
        <v>23</v>
      </c>
      <c r="C315">
        <v>17</v>
      </c>
      <c r="D315">
        <v>43</v>
      </c>
      <c r="E315" s="52">
        <v>0.11799999999999999</v>
      </c>
      <c r="F315" s="52">
        <v>0.14285714285714285</v>
      </c>
      <c r="G315" s="52">
        <v>0</v>
      </c>
      <c r="H315">
        <v>4</v>
      </c>
    </row>
    <row r="316" spans="1:8" x14ac:dyDescent="0.3">
      <c r="A316" t="s">
        <v>615</v>
      </c>
      <c r="B316">
        <v>28</v>
      </c>
      <c r="C316">
        <v>33</v>
      </c>
      <c r="D316">
        <v>24</v>
      </c>
      <c r="E316" s="52">
        <v>0</v>
      </c>
      <c r="F316" s="52">
        <v>0.3526445408701771</v>
      </c>
      <c r="G316" s="52">
        <v>0.11422540166529846</v>
      </c>
      <c r="H316">
        <v>6</v>
      </c>
    </row>
    <row r="317" spans="1:8" x14ac:dyDescent="0.3">
      <c r="A317" t="s">
        <v>616</v>
      </c>
      <c r="B317">
        <v>24</v>
      </c>
      <c r="C317">
        <v>19</v>
      </c>
      <c r="D317">
        <v>129</v>
      </c>
      <c r="E317" s="52">
        <v>0.47399999999999998</v>
      </c>
      <c r="F317" s="52">
        <v>8.3333333333333329E-2</v>
      </c>
      <c r="G317" s="52">
        <v>0</v>
      </c>
      <c r="H317">
        <v>32</v>
      </c>
    </row>
    <row r="318" spans="1:8" x14ac:dyDescent="0.3">
      <c r="A318" t="s">
        <v>617</v>
      </c>
      <c r="B318">
        <v>210</v>
      </c>
      <c r="C318">
        <v>162</v>
      </c>
      <c r="D318">
        <v>245</v>
      </c>
      <c r="E318" s="52">
        <v>0.37</v>
      </c>
      <c r="F318" s="52">
        <v>0.22</v>
      </c>
      <c r="G318" s="52">
        <v>0.2</v>
      </c>
      <c r="H318">
        <v>80</v>
      </c>
    </row>
    <row r="319" spans="1:8" x14ac:dyDescent="0.3">
      <c r="A319" t="s">
        <v>618</v>
      </c>
      <c r="B319">
        <v>417</v>
      </c>
      <c r="C319">
        <v>420</v>
      </c>
      <c r="D319">
        <v>728</v>
      </c>
      <c r="E319" s="52">
        <v>0.26900000000000002</v>
      </c>
      <c r="F319" s="52">
        <v>0.23357664233576642</v>
      </c>
      <c r="G319" s="52">
        <v>0.16788321167883211</v>
      </c>
      <c r="H319">
        <v>174</v>
      </c>
    </row>
    <row r="320" spans="1:8" x14ac:dyDescent="0.3">
      <c r="A320" t="s">
        <v>619</v>
      </c>
      <c r="B320">
        <v>214</v>
      </c>
      <c r="C320">
        <v>76</v>
      </c>
      <c r="D320">
        <v>146</v>
      </c>
      <c r="E320" s="52">
        <v>0.21099999999999999</v>
      </c>
      <c r="F320" s="52">
        <v>0.44</v>
      </c>
      <c r="G320" s="52">
        <v>0.06</v>
      </c>
      <c r="H320">
        <v>123</v>
      </c>
    </row>
    <row r="321" spans="1:8" x14ac:dyDescent="0.3">
      <c r="A321" t="s">
        <v>620</v>
      </c>
      <c r="B321">
        <v>59</v>
      </c>
      <c r="C321">
        <v>62</v>
      </c>
      <c r="D321">
        <v>89</v>
      </c>
      <c r="E321" s="52">
        <v>0.5</v>
      </c>
      <c r="F321" s="52">
        <v>0.625</v>
      </c>
      <c r="G321" s="52">
        <v>0</v>
      </c>
      <c r="H321">
        <v>36</v>
      </c>
    </row>
    <row r="322" spans="1:8" x14ac:dyDescent="0.3">
      <c r="A322" t="s">
        <v>621</v>
      </c>
      <c r="B322">
        <v>448</v>
      </c>
      <c r="C322">
        <v>525</v>
      </c>
      <c r="D322">
        <v>585</v>
      </c>
      <c r="E322" s="52">
        <v>0.30099999999999999</v>
      </c>
      <c r="F322" s="52">
        <v>0.35114503816793891</v>
      </c>
      <c r="G322" s="52">
        <v>7.6335877862595417E-3</v>
      </c>
      <c r="H322">
        <v>146</v>
      </c>
    </row>
    <row r="323" spans="1:8" x14ac:dyDescent="0.3">
      <c r="A323" t="s">
        <v>622</v>
      </c>
      <c r="B323">
        <v>77</v>
      </c>
      <c r="C323">
        <v>63</v>
      </c>
      <c r="D323">
        <v>130</v>
      </c>
      <c r="E323" s="52">
        <v>9.5000000000000001E-2</v>
      </c>
      <c r="F323" s="52">
        <v>0.375</v>
      </c>
      <c r="G323" s="52">
        <v>0.25</v>
      </c>
      <c r="H323">
        <v>60</v>
      </c>
    </row>
    <row r="324" spans="1:8" x14ac:dyDescent="0.3">
      <c r="A324" t="s">
        <v>623</v>
      </c>
      <c r="B324">
        <v>39</v>
      </c>
      <c r="C324">
        <v>33</v>
      </c>
      <c r="D324">
        <v>33</v>
      </c>
      <c r="E324" s="52">
        <v>0.63600000000000001</v>
      </c>
      <c r="F324" s="52">
        <v>0.33333333333333331</v>
      </c>
      <c r="G324" s="52">
        <v>0</v>
      </c>
      <c r="H324">
        <v>8</v>
      </c>
    </row>
    <row r="325" spans="1:8" x14ac:dyDescent="0.3">
      <c r="A325" t="s">
        <v>624</v>
      </c>
      <c r="B325">
        <v>337</v>
      </c>
      <c r="C325">
        <v>293</v>
      </c>
      <c r="D325">
        <v>957</v>
      </c>
      <c r="E325" s="52">
        <v>0.23200000000000001</v>
      </c>
      <c r="F325" s="52">
        <v>0.33980582524271846</v>
      </c>
      <c r="G325" s="52">
        <v>0.26213592233009708</v>
      </c>
      <c r="H325">
        <v>283</v>
      </c>
    </row>
    <row r="326" spans="1:8" x14ac:dyDescent="0.3">
      <c r="A326" t="s">
        <v>625</v>
      </c>
      <c r="B326">
        <v>44</v>
      </c>
      <c r="C326">
        <v>50</v>
      </c>
      <c r="D326">
        <v>174</v>
      </c>
      <c r="E326" s="52">
        <v>0.04</v>
      </c>
      <c r="F326" s="52">
        <v>0.1111111111111111</v>
      </c>
      <c r="G326" s="52">
        <v>0</v>
      </c>
      <c r="H326">
        <v>46</v>
      </c>
    </row>
    <row r="327" spans="1:8" x14ac:dyDescent="0.3">
      <c r="A327" t="s">
        <v>626</v>
      </c>
      <c r="B327">
        <v>10</v>
      </c>
      <c r="C327">
        <v>8</v>
      </c>
      <c r="D327">
        <v>80</v>
      </c>
      <c r="E327" s="52">
        <v>0</v>
      </c>
      <c r="F327" s="52">
        <v>0.40909090909090912</v>
      </c>
      <c r="G327" s="52">
        <v>9.0909090909090912E-2</v>
      </c>
      <c r="H327">
        <v>10</v>
      </c>
    </row>
    <row r="328" spans="1:8" x14ac:dyDescent="0.3">
      <c r="A328" t="s">
        <v>627</v>
      </c>
      <c r="B328">
        <v>13</v>
      </c>
      <c r="C328">
        <v>16</v>
      </c>
      <c r="D328">
        <v>144</v>
      </c>
      <c r="E328" s="52">
        <v>0</v>
      </c>
      <c r="F328" s="52">
        <v>0.14285714285714285</v>
      </c>
      <c r="G328" s="52">
        <v>0</v>
      </c>
      <c r="H328">
        <v>40</v>
      </c>
    </row>
    <row r="329" spans="1:8" x14ac:dyDescent="0.3">
      <c r="A329" t="s">
        <v>628</v>
      </c>
      <c r="B329">
        <v>6</v>
      </c>
      <c r="C329">
        <v>9</v>
      </c>
      <c r="D329">
        <v>36</v>
      </c>
      <c r="E329" s="52">
        <v>0</v>
      </c>
      <c r="F329" s="52">
        <v>0.25</v>
      </c>
      <c r="G329" s="52">
        <v>0.5</v>
      </c>
      <c r="H329">
        <v>0</v>
      </c>
    </row>
    <row r="330" spans="1:8" x14ac:dyDescent="0.3">
      <c r="A330" t="s">
        <v>629</v>
      </c>
      <c r="B330">
        <v>299</v>
      </c>
      <c r="C330">
        <v>231</v>
      </c>
      <c r="D330">
        <v>691</v>
      </c>
      <c r="E330" s="52">
        <v>4.0000000000000001E-3</v>
      </c>
      <c r="F330" s="52">
        <v>0.64</v>
      </c>
      <c r="G330" s="52">
        <v>0.28000000000000003</v>
      </c>
      <c r="H330">
        <v>439</v>
      </c>
    </row>
    <row r="331" spans="1:8" x14ac:dyDescent="0.3">
      <c r="A331" t="s">
        <v>630</v>
      </c>
      <c r="B331">
        <v>42</v>
      </c>
      <c r="C331">
        <v>29</v>
      </c>
      <c r="D331">
        <v>56</v>
      </c>
      <c r="E331" s="52">
        <v>0</v>
      </c>
      <c r="F331" s="52">
        <v>0.36363636363636365</v>
      </c>
      <c r="G331" s="52">
        <v>0.27272727272727271</v>
      </c>
      <c r="H331">
        <v>34</v>
      </c>
    </row>
    <row r="332" spans="1:8" x14ac:dyDescent="0.3">
      <c r="A332" t="s">
        <v>631</v>
      </c>
      <c r="B332">
        <v>36</v>
      </c>
      <c r="C332">
        <v>36</v>
      </c>
      <c r="D332">
        <v>72</v>
      </c>
      <c r="E332" s="52">
        <v>5.6000000000000001E-2</v>
      </c>
      <c r="F332" s="52">
        <v>5.8823529411764705E-2</v>
      </c>
      <c r="G332" s="52">
        <v>0.23529411764705882</v>
      </c>
      <c r="H332">
        <v>16</v>
      </c>
    </row>
    <row r="333" spans="1:8" x14ac:dyDescent="0.3">
      <c r="A333" t="s">
        <v>632</v>
      </c>
      <c r="B333">
        <v>150</v>
      </c>
      <c r="C333">
        <v>111</v>
      </c>
      <c r="D333">
        <v>529</v>
      </c>
      <c r="E333" s="52">
        <v>0.126</v>
      </c>
      <c r="F333" s="52">
        <v>0.10687022900763359</v>
      </c>
      <c r="G333" s="52">
        <v>6.8702290076335881E-2</v>
      </c>
      <c r="H333">
        <v>89</v>
      </c>
    </row>
    <row r="334" spans="1:8" x14ac:dyDescent="0.3">
      <c r="A334" t="s">
        <v>633</v>
      </c>
      <c r="B334">
        <v>28</v>
      </c>
      <c r="C334">
        <v>17</v>
      </c>
      <c r="D334">
        <v>70</v>
      </c>
      <c r="E334" s="52">
        <v>0</v>
      </c>
      <c r="F334" s="52">
        <v>0.33333333333333331</v>
      </c>
      <c r="G334" s="52">
        <v>0</v>
      </c>
      <c r="H334">
        <v>28</v>
      </c>
    </row>
    <row r="335" spans="1:8" x14ac:dyDescent="0.3">
      <c r="A335" t="s">
        <v>634</v>
      </c>
      <c r="B335">
        <v>13</v>
      </c>
      <c r="C335">
        <v>13</v>
      </c>
      <c r="D335">
        <v>69</v>
      </c>
      <c r="E335" s="52">
        <v>0</v>
      </c>
      <c r="F335" s="52">
        <v>0.25</v>
      </c>
      <c r="G335" s="52">
        <v>0</v>
      </c>
      <c r="H335">
        <v>4</v>
      </c>
    </row>
    <row r="336" spans="1:8" x14ac:dyDescent="0.3">
      <c r="A336" t="s">
        <v>635</v>
      </c>
      <c r="B336">
        <v>30</v>
      </c>
      <c r="C336">
        <v>13</v>
      </c>
      <c r="D336">
        <v>29</v>
      </c>
      <c r="E336" s="52">
        <v>0</v>
      </c>
      <c r="F336" s="52">
        <v>0</v>
      </c>
      <c r="G336" s="52">
        <v>0</v>
      </c>
      <c r="H336">
        <v>8</v>
      </c>
    </row>
    <row r="337" spans="1:8" x14ac:dyDescent="0.3">
      <c r="A337" t="s">
        <v>636</v>
      </c>
      <c r="B337">
        <v>216</v>
      </c>
      <c r="C337">
        <v>167</v>
      </c>
      <c r="D337">
        <v>485</v>
      </c>
      <c r="E337" s="52">
        <v>0.114</v>
      </c>
      <c r="F337" s="52">
        <v>0.19767441860465115</v>
      </c>
      <c r="G337" s="52">
        <v>0.12790697674418605</v>
      </c>
      <c r="H337">
        <v>184</v>
      </c>
    </row>
    <row r="338" spans="1:8" x14ac:dyDescent="0.3">
      <c r="A338" t="s">
        <v>637</v>
      </c>
      <c r="B338">
        <v>135</v>
      </c>
      <c r="C338">
        <v>119</v>
      </c>
      <c r="D338">
        <v>518</v>
      </c>
      <c r="E338" s="52">
        <v>2.5000000000000001E-2</v>
      </c>
      <c r="F338" s="52">
        <v>0.11392405063291139</v>
      </c>
      <c r="G338" s="52">
        <v>0.15189873417721519</v>
      </c>
      <c r="H338">
        <v>130</v>
      </c>
    </row>
    <row r="339" spans="1:8" x14ac:dyDescent="0.3">
      <c r="A339" t="s">
        <v>638</v>
      </c>
      <c r="B339">
        <v>1</v>
      </c>
      <c r="C339">
        <v>1</v>
      </c>
      <c r="D339">
        <v>13</v>
      </c>
      <c r="E339" s="52">
        <v>1</v>
      </c>
      <c r="F339" s="52">
        <v>0</v>
      </c>
      <c r="G339" s="52">
        <v>0</v>
      </c>
      <c r="H339">
        <v>0</v>
      </c>
    </row>
    <row r="340" spans="1:8" x14ac:dyDescent="0.3">
      <c r="A340" t="s">
        <v>639</v>
      </c>
      <c r="B340">
        <v>15</v>
      </c>
      <c r="C340">
        <v>23</v>
      </c>
      <c r="D340">
        <v>119</v>
      </c>
      <c r="E340" s="52">
        <v>0</v>
      </c>
      <c r="F340" s="52">
        <v>0.54545454545454541</v>
      </c>
      <c r="G340" s="52">
        <v>0</v>
      </c>
      <c r="H340">
        <v>32</v>
      </c>
    </row>
    <row r="341" spans="1:8" x14ac:dyDescent="0.3">
      <c r="A341" t="s">
        <v>640</v>
      </c>
      <c r="B341">
        <v>95</v>
      </c>
      <c r="C341">
        <v>79</v>
      </c>
      <c r="D341">
        <v>78</v>
      </c>
      <c r="E341" s="52">
        <v>0.48099999999999998</v>
      </c>
      <c r="F341" s="52">
        <v>0.3526445408701771</v>
      </c>
      <c r="G341" s="52">
        <v>0.11422540166529846</v>
      </c>
      <c r="H341">
        <v>20</v>
      </c>
    </row>
    <row r="342" spans="1:8" x14ac:dyDescent="0.3">
      <c r="A342" t="s">
        <v>641</v>
      </c>
      <c r="B342">
        <v>69</v>
      </c>
      <c r="C342">
        <v>67</v>
      </c>
      <c r="D342">
        <v>108</v>
      </c>
      <c r="E342" s="52">
        <v>0.44800000000000001</v>
      </c>
      <c r="F342" s="52">
        <v>0.8125</v>
      </c>
      <c r="G342" s="52">
        <v>0</v>
      </c>
      <c r="H342">
        <v>44</v>
      </c>
    </row>
    <row r="343" spans="1:8" x14ac:dyDescent="0.3">
      <c r="A343" t="s">
        <v>642</v>
      </c>
      <c r="B343">
        <v>107</v>
      </c>
      <c r="C343">
        <v>89</v>
      </c>
      <c r="D343">
        <v>348</v>
      </c>
      <c r="E343" s="52">
        <v>0</v>
      </c>
      <c r="F343" s="52">
        <v>0.31182795698924731</v>
      </c>
      <c r="G343" s="52">
        <v>3.2258064516129031E-2</v>
      </c>
      <c r="H343">
        <v>88</v>
      </c>
    </row>
    <row r="344" spans="1:8" x14ac:dyDescent="0.3">
      <c r="A344" t="s">
        <v>643</v>
      </c>
      <c r="B344">
        <v>178</v>
      </c>
      <c r="C344">
        <v>142</v>
      </c>
      <c r="D344">
        <v>526</v>
      </c>
      <c r="E344" s="52">
        <v>0.127</v>
      </c>
      <c r="F344" s="52">
        <v>0.49122807017543857</v>
      </c>
      <c r="G344" s="52">
        <v>0.22807017543859648</v>
      </c>
      <c r="H344">
        <v>340</v>
      </c>
    </row>
    <row r="345" spans="1:8" x14ac:dyDescent="0.3">
      <c r="A345" t="s">
        <v>644</v>
      </c>
      <c r="B345">
        <v>101</v>
      </c>
      <c r="C345">
        <v>141</v>
      </c>
      <c r="D345">
        <v>237</v>
      </c>
      <c r="E345" s="52">
        <v>0.20599999999999999</v>
      </c>
      <c r="F345" s="52">
        <v>0.11764705882352941</v>
      </c>
      <c r="G345" s="52">
        <v>0.11764705882352941</v>
      </c>
      <c r="H345">
        <v>24</v>
      </c>
    </row>
    <row r="346" spans="1:8" x14ac:dyDescent="0.3">
      <c r="A346" t="s">
        <v>645</v>
      </c>
      <c r="B346">
        <v>221</v>
      </c>
      <c r="C346">
        <v>224</v>
      </c>
      <c r="D346">
        <v>589</v>
      </c>
      <c r="E346" s="52">
        <v>0.25</v>
      </c>
      <c r="F346" s="52">
        <v>0.22826086956521738</v>
      </c>
      <c r="G346" s="52">
        <v>0.35869565217391303</v>
      </c>
      <c r="H346">
        <v>273</v>
      </c>
    </row>
    <row r="347" spans="1:8" x14ac:dyDescent="0.3">
      <c r="A347" t="s">
        <v>646</v>
      </c>
      <c r="B347">
        <v>181</v>
      </c>
      <c r="C347">
        <v>231</v>
      </c>
      <c r="D347">
        <v>409</v>
      </c>
      <c r="E347" s="52">
        <v>0.1</v>
      </c>
      <c r="F347" s="52">
        <v>0.27586206896551724</v>
      </c>
      <c r="G347" s="52">
        <v>3.4482758620689655E-2</v>
      </c>
      <c r="H347">
        <v>28</v>
      </c>
    </row>
    <row r="348" spans="1:8" x14ac:dyDescent="0.3">
      <c r="A348" t="s">
        <v>647</v>
      </c>
      <c r="B348">
        <v>177</v>
      </c>
      <c r="C348">
        <v>120</v>
      </c>
      <c r="D348">
        <v>502</v>
      </c>
      <c r="E348" s="52">
        <v>2.5000000000000001E-2</v>
      </c>
      <c r="F348" s="52">
        <v>0.2857142857142857</v>
      </c>
      <c r="G348" s="52">
        <v>0.10714285714285714</v>
      </c>
      <c r="H348">
        <v>280</v>
      </c>
    </row>
    <row r="349" spans="1:8" x14ac:dyDescent="0.3">
      <c r="A349" t="s">
        <v>648</v>
      </c>
      <c r="B349">
        <v>82</v>
      </c>
      <c r="C349">
        <v>53</v>
      </c>
      <c r="D349">
        <v>170</v>
      </c>
      <c r="E349" s="52">
        <v>0.22600000000000001</v>
      </c>
      <c r="F349" s="52">
        <v>0.3611111111111111</v>
      </c>
      <c r="G349" s="52">
        <v>0</v>
      </c>
      <c r="H349">
        <v>16</v>
      </c>
    </row>
    <row r="350" spans="1:8" x14ac:dyDescent="0.3">
      <c r="A350" t="s">
        <v>649</v>
      </c>
      <c r="B350">
        <v>226</v>
      </c>
      <c r="C350">
        <v>240</v>
      </c>
      <c r="D350">
        <v>648</v>
      </c>
      <c r="E350" s="52">
        <v>6.7000000000000004E-2</v>
      </c>
      <c r="F350" s="52">
        <v>0.20930232558139536</v>
      </c>
      <c r="G350" s="52">
        <v>0.11627906976744186</v>
      </c>
      <c r="H350">
        <v>199</v>
      </c>
    </row>
    <row r="351" spans="1:8" x14ac:dyDescent="0.3">
      <c r="A351" t="s">
        <v>650</v>
      </c>
      <c r="B351">
        <v>102</v>
      </c>
      <c r="C351">
        <v>102</v>
      </c>
      <c r="D351">
        <v>237</v>
      </c>
      <c r="E351" s="52">
        <v>0.11799999999999999</v>
      </c>
      <c r="F351" s="52">
        <v>0.4358974358974359</v>
      </c>
      <c r="G351" s="52">
        <v>5.128205128205128E-2</v>
      </c>
      <c r="H351">
        <v>76</v>
      </c>
    </row>
    <row r="352" spans="1:8" x14ac:dyDescent="0.3">
      <c r="A352" t="s">
        <v>651</v>
      </c>
      <c r="B352">
        <v>56</v>
      </c>
      <c r="C352">
        <v>48</v>
      </c>
      <c r="D352">
        <v>170</v>
      </c>
      <c r="E352" s="52">
        <v>0.125</v>
      </c>
      <c r="F352" s="52">
        <v>0.5625</v>
      </c>
      <c r="G352" s="52">
        <v>0</v>
      </c>
      <c r="H352">
        <v>42</v>
      </c>
    </row>
    <row r="353" spans="1:8" x14ac:dyDescent="0.3">
      <c r="A353" t="s">
        <v>652</v>
      </c>
      <c r="B353">
        <v>236</v>
      </c>
      <c r="C353">
        <v>230</v>
      </c>
      <c r="D353">
        <v>568</v>
      </c>
      <c r="E353" s="52">
        <v>0.19600000000000001</v>
      </c>
      <c r="F353" s="52">
        <v>0.53731343283582089</v>
      </c>
      <c r="G353" s="52">
        <v>8.9552238805970144E-2</v>
      </c>
      <c r="H353">
        <v>221</v>
      </c>
    </row>
    <row r="354" spans="1:8" x14ac:dyDescent="0.3">
      <c r="A354" t="s">
        <v>653</v>
      </c>
      <c r="B354">
        <v>15</v>
      </c>
      <c r="C354">
        <v>13</v>
      </c>
      <c r="D354">
        <v>8</v>
      </c>
      <c r="E354" s="52">
        <v>0.23100000000000001</v>
      </c>
      <c r="F354" s="52">
        <v>0</v>
      </c>
      <c r="G354" s="52">
        <v>0</v>
      </c>
      <c r="H354">
        <v>0</v>
      </c>
    </row>
    <row r="355" spans="1:8" x14ac:dyDescent="0.3">
      <c r="A355" t="s">
        <v>654</v>
      </c>
      <c r="B355">
        <v>67</v>
      </c>
      <c r="C355">
        <v>57</v>
      </c>
      <c r="D355">
        <v>65</v>
      </c>
      <c r="E355" s="52">
        <v>0.89500000000000002</v>
      </c>
      <c r="F355" s="52">
        <v>0.25</v>
      </c>
      <c r="G355" s="52">
        <v>0</v>
      </c>
      <c r="H355">
        <v>5</v>
      </c>
    </row>
    <row r="356" spans="1:8" x14ac:dyDescent="0.3">
      <c r="A356" t="s">
        <v>655</v>
      </c>
      <c r="B356">
        <v>127</v>
      </c>
      <c r="C356">
        <v>56</v>
      </c>
      <c r="D356">
        <v>231</v>
      </c>
      <c r="E356" s="52">
        <v>0.28599999999999998</v>
      </c>
      <c r="F356" s="52">
        <v>0.61538461538461542</v>
      </c>
      <c r="G356" s="52">
        <v>4.6153846153846156E-2</v>
      </c>
      <c r="H356">
        <v>91</v>
      </c>
    </row>
    <row r="357" spans="1:8" x14ac:dyDescent="0.3">
      <c r="A357" t="s">
        <v>656</v>
      </c>
      <c r="B357">
        <v>16</v>
      </c>
      <c r="C357">
        <v>21</v>
      </c>
      <c r="D357">
        <v>126</v>
      </c>
      <c r="E357" s="52">
        <v>0</v>
      </c>
      <c r="F357" s="52">
        <v>0.42307692307692307</v>
      </c>
      <c r="G357" s="52">
        <v>0</v>
      </c>
      <c r="H357">
        <v>28</v>
      </c>
    </row>
    <row r="358" spans="1:8" x14ac:dyDescent="0.3">
      <c r="A358" t="s">
        <v>657</v>
      </c>
      <c r="B358">
        <v>18</v>
      </c>
      <c r="C358">
        <v>11</v>
      </c>
      <c r="D358">
        <v>58</v>
      </c>
      <c r="E358" s="52">
        <v>9.0999999999999998E-2</v>
      </c>
      <c r="F358" s="52">
        <v>0.33333333333333331</v>
      </c>
      <c r="G358" s="52">
        <v>0</v>
      </c>
      <c r="H358">
        <v>10</v>
      </c>
    </row>
    <row r="359" spans="1:8" x14ac:dyDescent="0.3">
      <c r="A359" t="s">
        <v>658</v>
      </c>
      <c r="B359">
        <v>284</v>
      </c>
      <c r="C359">
        <v>263</v>
      </c>
      <c r="D359">
        <v>1059</v>
      </c>
      <c r="E359" s="52">
        <v>0.13700000000000001</v>
      </c>
      <c r="F359" s="52">
        <v>0.28033472803347281</v>
      </c>
      <c r="G359" s="52">
        <v>7.5313807531380755E-2</v>
      </c>
      <c r="H359">
        <v>299</v>
      </c>
    </row>
    <row r="360" spans="1:8" x14ac:dyDescent="0.3">
      <c r="A360" t="s">
        <v>659</v>
      </c>
      <c r="B360">
        <v>238</v>
      </c>
      <c r="C360">
        <v>257</v>
      </c>
      <c r="D360">
        <v>219</v>
      </c>
      <c r="E360" s="52">
        <v>0.44</v>
      </c>
      <c r="F360" s="52">
        <v>0.32258064516129031</v>
      </c>
      <c r="G360" s="52">
        <v>0.25806451612903225</v>
      </c>
      <c r="H360">
        <v>140</v>
      </c>
    </row>
    <row r="361" spans="1:8" x14ac:dyDescent="0.3">
      <c r="A361" t="s">
        <v>660</v>
      </c>
      <c r="B361">
        <v>291</v>
      </c>
      <c r="C361">
        <v>307</v>
      </c>
      <c r="D361">
        <v>856</v>
      </c>
      <c r="E361" s="52">
        <v>0.16300000000000001</v>
      </c>
      <c r="F361" s="52">
        <v>0.3526445408701771</v>
      </c>
      <c r="G361" s="52">
        <v>0.11422540166529846</v>
      </c>
      <c r="H361">
        <v>286</v>
      </c>
    </row>
    <row r="362" spans="1:8" x14ac:dyDescent="0.3">
      <c r="A362" t="s">
        <v>661</v>
      </c>
      <c r="B362">
        <v>193</v>
      </c>
      <c r="C362">
        <v>205</v>
      </c>
      <c r="D362">
        <v>661</v>
      </c>
      <c r="E362" s="52">
        <v>0.122</v>
      </c>
      <c r="F362" s="52">
        <v>0.34920634920634919</v>
      </c>
      <c r="G362" s="52">
        <v>0.12698412698412698</v>
      </c>
      <c r="H362">
        <v>155</v>
      </c>
    </row>
    <row r="363" spans="1:8" x14ac:dyDescent="0.3">
      <c r="A363" t="s">
        <v>662</v>
      </c>
      <c r="B363">
        <v>92</v>
      </c>
      <c r="C363">
        <v>71</v>
      </c>
      <c r="D363">
        <v>297</v>
      </c>
      <c r="E363" s="52">
        <v>0.183</v>
      </c>
      <c r="F363" s="52">
        <v>0.12121212121212122</v>
      </c>
      <c r="G363" s="52">
        <v>0.20202020202020202</v>
      </c>
      <c r="H363">
        <v>110</v>
      </c>
    </row>
    <row r="364" spans="1:8" x14ac:dyDescent="0.3">
      <c r="A364" t="s">
        <v>663</v>
      </c>
      <c r="B364">
        <v>30</v>
      </c>
      <c r="C364">
        <v>17</v>
      </c>
      <c r="D364">
        <v>29</v>
      </c>
      <c r="E364" s="52">
        <v>0.35299999999999998</v>
      </c>
      <c r="F364" s="52">
        <v>0.3526445408701771</v>
      </c>
      <c r="G364" s="52">
        <v>0.11422540166529846</v>
      </c>
      <c r="H364">
        <v>18</v>
      </c>
    </row>
    <row r="365" spans="1:8" x14ac:dyDescent="0.3">
      <c r="A365" t="s">
        <v>664</v>
      </c>
      <c r="B365">
        <v>653</v>
      </c>
      <c r="C365">
        <v>65</v>
      </c>
      <c r="D365">
        <v>919</v>
      </c>
      <c r="E365" s="52">
        <v>0.185</v>
      </c>
      <c r="F365" s="52">
        <v>0.24793388429752067</v>
      </c>
      <c r="G365" s="52">
        <v>1.6528925619834711E-2</v>
      </c>
      <c r="H365">
        <v>414</v>
      </c>
    </row>
    <row r="366" spans="1:8" x14ac:dyDescent="0.3">
      <c r="A366" t="s">
        <v>665</v>
      </c>
      <c r="B366">
        <v>46</v>
      </c>
      <c r="C366">
        <v>57</v>
      </c>
      <c r="D366">
        <v>144</v>
      </c>
      <c r="E366" s="52">
        <v>3.5000000000000003E-2</v>
      </c>
      <c r="F366" s="52">
        <v>0.3526445408701771</v>
      </c>
      <c r="G366" s="52">
        <v>0.11422540166529846</v>
      </c>
      <c r="H366">
        <v>48</v>
      </c>
    </row>
    <row r="367" spans="1:8" x14ac:dyDescent="0.3">
      <c r="A367" t="s">
        <v>666</v>
      </c>
      <c r="B367">
        <v>1</v>
      </c>
      <c r="C367">
        <v>0</v>
      </c>
      <c r="D367">
        <v>13</v>
      </c>
      <c r="E367" s="52">
        <v>0</v>
      </c>
      <c r="F367" s="52">
        <v>0</v>
      </c>
      <c r="G367" s="52">
        <v>0</v>
      </c>
      <c r="H367">
        <v>0</v>
      </c>
    </row>
    <row r="368" spans="1:8" x14ac:dyDescent="0.3">
      <c r="A368" t="s">
        <v>667</v>
      </c>
      <c r="B368">
        <v>563</v>
      </c>
      <c r="C368">
        <v>522</v>
      </c>
      <c r="D368">
        <v>1784</v>
      </c>
      <c r="E368" s="52">
        <v>9.1999999999999998E-2</v>
      </c>
      <c r="F368" s="52">
        <v>0.46721311475409838</v>
      </c>
      <c r="G368" s="52">
        <v>4.5081967213114756E-2</v>
      </c>
      <c r="H368">
        <v>551</v>
      </c>
    </row>
    <row r="369" spans="1:8" x14ac:dyDescent="0.3">
      <c r="A369" t="s">
        <v>668</v>
      </c>
      <c r="B369">
        <v>2</v>
      </c>
      <c r="C369">
        <v>4</v>
      </c>
      <c r="D369">
        <v>1625</v>
      </c>
      <c r="E369" s="52">
        <v>0</v>
      </c>
      <c r="F369" s="52">
        <v>0.3526445408701771</v>
      </c>
      <c r="G369" s="52">
        <v>0.11422540166529846</v>
      </c>
      <c r="H369">
        <v>0</v>
      </c>
    </row>
    <row r="370" spans="1:8" x14ac:dyDescent="0.3">
      <c r="A370" t="s">
        <v>669</v>
      </c>
      <c r="B370">
        <v>288</v>
      </c>
      <c r="C370">
        <v>275</v>
      </c>
      <c r="D370">
        <v>621</v>
      </c>
      <c r="E370" s="52">
        <v>6.2E-2</v>
      </c>
      <c r="F370" s="52">
        <v>0.63291139240506333</v>
      </c>
      <c r="G370" s="52">
        <v>0.11392405063291139</v>
      </c>
      <c r="H370">
        <v>157</v>
      </c>
    </row>
    <row r="371" spans="1:8" x14ac:dyDescent="0.3">
      <c r="A371" t="s">
        <v>670</v>
      </c>
      <c r="B371">
        <v>40</v>
      </c>
      <c r="C371">
        <v>57</v>
      </c>
      <c r="D371">
        <v>126</v>
      </c>
      <c r="E371" s="52">
        <v>5.2999999999999999E-2</v>
      </c>
      <c r="F371" s="52">
        <v>0.375</v>
      </c>
      <c r="G371" s="52">
        <v>0.25</v>
      </c>
      <c r="H371">
        <v>29</v>
      </c>
    </row>
    <row r="372" spans="1:8" x14ac:dyDescent="0.3">
      <c r="A372" t="s">
        <v>671</v>
      </c>
      <c r="B372">
        <v>9</v>
      </c>
      <c r="C372">
        <v>3</v>
      </c>
      <c r="D372">
        <v>4</v>
      </c>
      <c r="E372" s="52">
        <v>0.33300000000000002</v>
      </c>
      <c r="F372" s="52">
        <v>0</v>
      </c>
      <c r="G372" s="52">
        <v>0</v>
      </c>
      <c r="H372">
        <v>0</v>
      </c>
    </row>
    <row r="373" spans="1:8" x14ac:dyDescent="0.3">
      <c r="A373" t="s">
        <v>672</v>
      </c>
      <c r="B373">
        <v>121</v>
      </c>
      <c r="C373">
        <v>118</v>
      </c>
      <c r="D373">
        <v>268</v>
      </c>
      <c r="E373" s="52">
        <v>6.8000000000000005E-2</v>
      </c>
      <c r="F373" s="52">
        <v>0.53658536585365857</v>
      </c>
      <c r="G373" s="52">
        <v>0.14634146341463414</v>
      </c>
      <c r="H373">
        <v>45</v>
      </c>
    </row>
    <row r="374" spans="1:8" x14ac:dyDescent="0.3">
      <c r="A374" t="s">
        <v>673</v>
      </c>
      <c r="B374">
        <v>82</v>
      </c>
      <c r="C374">
        <v>78</v>
      </c>
      <c r="D374">
        <v>173</v>
      </c>
      <c r="E374" s="52">
        <v>3.7999999999999999E-2</v>
      </c>
      <c r="F374" s="52">
        <v>0.14634146341463414</v>
      </c>
      <c r="G374" s="52">
        <v>2.4390243902439025E-2</v>
      </c>
      <c r="H374">
        <v>40</v>
      </c>
    </row>
    <row r="375" spans="1:8" x14ac:dyDescent="0.3">
      <c r="A375" t="s">
        <v>674</v>
      </c>
      <c r="B375">
        <v>45</v>
      </c>
      <c r="C375">
        <v>45</v>
      </c>
      <c r="D375">
        <v>158</v>
      </c>
      <c r="E375" s="52">
        <v>0.111</v>
      </c>
      <c r="F375" s="52">
        <v>0.22580645161290322</v>
      </c>
      <c r="G375" s="52">
        <v>0.16129032258064516</v>
      </c>
      <c r="H375">
        <v>44</v>
      </c>
    </row>
    <row r="376" spans="1:8" x14ac:dyDescent="0.3">
      <c r="A376" t="s">
        <v>675</v>
      </c>
      <c r="B376">
        <v>58</v>
      </c>
      <c r="C376">
        <v>40</v>
      </c>
      <c r="D376">
        <v>108</v>
      </c>
      <c r="E376" s="52">
        <v>0.05</v>
      </c>
      <c r="F376" s="52">
        <v>7.1428571428571425E-2</v>
      </c>
      <c r="G376" s="52">
        <v>0</v>
      </c>
      <c r="H376">
        <v>16</v>
      </c>
    </row>
    <row r="377" spans="1:8" x14ac:dyDescent="0.3">
      <c r="A377" t="s">
        <v>676</v>
      </c>
      <c r="B377">
        <v>12</v>
      </c>
      <c r="C377">
        <v>16</v>
      </c>
      <c r="D377">
        <v>32</v>
      </c>
      <c r="E377" s="52">
        <v>0.5</v>
      </c>
      <c r="F377" s="52">
        <v>0.22222222222222221</v>
      </c>
      <c r="G377" s="52">
        <v>0</v>
      </c>
      <c r="H377">
        <v>4</v>
      </c>
    </row>
    <row r="378" spans="1:8" x14ac:dyDescent="0.3">
      <c r="A378" t="s">
        <v>677</v>
      </c>
      <c r="B378">
        <v>96</v>
      </c>
      <c r="C378">
        <v>65</v>
      </c>
      <c r="D378">
        <v>301</v>
      </c>
      <c r="E378" s="52">
        <v>0.16900000000000001</v>
      </c>
      <c r="F378" s="52">
        <v>0.31707317073170732</v>
      </c>
      <c r="G378" s="52">
        <v>0</v>
      </c>
      <c r="H378">
        <v>104</v>
      </c>
    </row>
    <row r="379" spans="1:8" x14ac:dyDescent="0.3">
      <c r="A379" t="s">
        <v>678</v>
      </c>
      <c r="B379">
        <v>9</v>
      </c>
      <c r="C379">
        <v>10</v>
      </c>
      <c r="D379">
        <v>26</v>
      </c>
      <c r="E379" s="52">
        <v>0.1</v>
      </c>
      <c r="F379" s="52">
        <v>0.33333333333333331</v>
      </c>
      <c r="G379" s="52">
        <v>0</v>
      </c>
      <c r="H379">
        <v>4</v>
      </c>
    </row>
    <row r="380" spans="1:8" x14ac:dyDescent="0.3">
      <c r="A380" t="s">
        <v>679</v>
      </c>
      <c r="B380">
        <v>18</v>
      </c>
      <c r="C380">
        <v>12</v>
      </c>
      <c r="D380">
        <v>16</v>
      </c>
      <c r="E380" s="52">
        <v>0.16700000000000001</v>
      </c>
      <c r="F380" s="52">
        <v>0.3526445408701771</v>
      </c>
      <c r="G380" s="52">
        <v>0.11422540166529846</v>
      </c>
      <c r="H380">
        <v>0</v>
      </c>
    </row>
    <row r="381" spans="1:8" x14ac:dyDescent="0.3">
      <c r="A381" t="s">
        <v>680</v>
      </c>
      <c r="B381">
        <v>12</v>
      </c>
      <c r="C381">
        <v>10</v>
      </c>
      <c r="D381">
        <v>31</v>
      </c>
      <c r="E381" s="52">
        <v>0.3</v>
      </c>
      <c r="F381" s="52">
        <v>0.46666666666666667</v>
      </c>
      <c r="G381" s="52">
        <v>0</v>
      </c>
      <c r="H381">
        <v>0</v>
      </c>
    </row>
    <row r="382" spans="1:8" x14ac:dyDescent="0.3">
      <c r="A382" t="s">
        <v>681</v>
      </c>
      <c r="B382">
        <v>13</v>
      </c>
      <c r="C382">
        <v>13</v>
      </c>
      <c r="D382">
        <v>38</v>
      </c>
      <c r="E382" s="52">
        <v>0.23100000000000001</v>
      </c>
      <c r="F382" s="52">
        <v>1</v>
      </c>
      <c r="G382" s="52">
        <v>0</v>
      </c>
      <c r="H382">
        <v>4</v>
      </c>
    </row>
    <row r="383" spans="1:8" x14ac:dyDescent="0.3">
      <c r="A383" t="s">
        <v>682</v>
      </c>
      <c r="B383">
        <v>38</v>
      </c>
      <c r="C383">
        <v>29</v>
      </c>
      <c r="D383">
        <v>102</v>
      </c>
      <c r="E383" s="52">
        <v>0.41399999999999998</v>
      </c>
      <c r="F383" s="52">
        <v>0.15</v>
      </c>
      <c r="G383" s="52">
        <v>0</v>
      </c>
      <c r="H383">
        <v>20</v>
      </c>
    </row>
    <row r="384" spans="1:8" x14ac:dyDescent="0.3">
      <c r="A384" t="s">
        <v>683</v>
      </c>
      <c r="B384">
        <v>19</v>
      </c>
      <c r="C384">
        <v>5</v>
      </c>
      <c r="D384">
        <v>4</v>
      </c>
      <c r="E384" s="52">
        <v>1</v>
      </c>
      <c r="F384" s="52">
        <v>0.25</v>
      </c>
      <c r="G384" s="52">
        <v>0</v>
      </c>
      <c r="H384">
        <v>0</v>
      </c>
    </row>
    <row r="385" spans="1:8" x14ac:dyDescent="0.3">
      <c r="A385" t="s">
        <v>684</v>
      </c>
      <c r="B385">
        <v>46</v>
      </c>
      <c r="C385">
        <v>37</v>
      </c>
      <c r="D385">
        <v>76</v>
      </c>
      <c r="E385" s="52">
        <v>0.432</v>
      </c>
      <c r="F385" s="52">
        <v>0.33333333333333331</v>
      </c>
      <c r="G385" s="52">
        <v>5.5555555555555552E-2</v>
      </c>
      <c r="H385">
        <v>15</v>
      </c>
    </row>
    <row r="386" spans="1:8" x14ac:dyDescent="0.3">
      <c r="A386" t="s">
        <v>685</v>
      </c>
      <c r="B386">
        <v>5</v>
      </c>
      <c r="C386">
        <v>4</v>
      </c>
      <c r="D386">
        <v>9</v>
      </c>
      <c r="E386" s="52">
        <v>0.25</v>
      </c>
      <c r="F386" s="52">
        <v>0</v>
      </c>
      <c r="G386" s="52">
        <v>0</v>
      </c>
      <c r="H386">
        <v>0</v>
      </c>
    </row>
    <row r="387" spans="1:8" x14ac:dyDescent="0.3">
      <c r="A387" t="s">
        <v>686</v>
      </c>
      <c r="B387">
        <v>12</v>
      </c>
      <c r="C387">
        <v>5</v>
      </c>
      <c r="D387">
        <v>13</v>
      </c>
      <c r="E387" s="52">
        <v>0.4</v>
      </c>
      <c r="F387" s="52">
        <v>0.4</v>
      </c>
      <c r="G387" s="52">
        <v>0</v>
      </c>
      <c r="H387">
        <v>0</v>
      </c>
    </row>
    <row r="388" spans="1:8" x14ac:dyDescent="0.3">
      <c r="A388" t="s">
        <v>687</v>
      </c>
      <c r="B388">
        <v>18</v>
      </c>
      <c r="C388">
        <v>28</v>
      </c>
      <c r="D388">
        <v>45</v>
      </c>
      <c r="E388" s="52">
        <v>0.14299999999999999</v>
      </c>
      <c r="F388" s="52">
        <v>0.125</v>
      </c>
      <c r="G388" s="52">
        <v>0.125</v>
      </c>
      <c r="H388">
        <v>4</v>
      </c>
    </row>
    <row r="389" spans="1:8" x14ac:dyDescent="0.3">
      <c r="A389" t="s">
        <v>688</v>
      </c>
      <c r="B389">
        <v>34</v>
      </c>
      <c r="C389">
        <v>32</v>
      </c>
      <c r="D389">
        <v>34</v>
      </c>
      <c r="E389" s="52">
        <v>0.156</v>
      </c>
      <c r="F389" s="52">
        <v>0.25</v>
      </c>
      <c r="G389" s="52">
        <v>0</v>
      </c>
      <c r="H389">
        <v>4</v>
      </c>
    </row>
    <row r="390" spans="1:8" x14ac:dyDescent="0.3">
      <c r="A390" t="s">
        <v>689</v>
      </c>
      <c r="B390">
        <v>94</v>
      </c>
      <c r="C390">
        <v>79</v>
      </c>
      <c r="D390">
        <v>202</v>
      </c>
      <c r="E390" s="52">
        <v>5.0999999999999997E-2</v>
      </c>
      <c r="F390" s="52">
        <v>0.5</v>
      </c>
      <c r="G390" s="52">
        <v>0</v>
      </c>
      <c r="H390">
        <v>76</v>
      </c>
    </row>
    <row r="391" spans="1:8" x14ac:dyDescent="0.3">
      <c r="A391" t="s">
        <v>690</v>
      </c>
      <c r="B391">
        <v>25</v>
      </c>
      <c r="C391">
        <v>31</v>
      </c>
      <c r="D391">
        <v>46</v>
      </c>
      <c r="E391" s="52">
        <v>0.19400000000000001</v>
      </c>
      <c r="F391" s="52">
        <v>0</v>
      </c>
      <c r="G391" s="52">
        <v>0.5</v>
      </c>
      <c r="H391">
        <v>20</v>
      </c>
    </row>
    <row r="392" spans="1:8" x14ac:dyDescent="0.3">
      <c r="A392" t="s">
        <v>691</v>
      </c>
      <c r="B392">
        <v>608</v>
      </c>
      <c r="C392">
        <v>656</v>
      </c>
      <c r="D392">
        <v>1120</v>
      </c>
      <c r="E392" s="52">
        <v>0.11899999999999999</v>
      </c>
      <c r="F392" s="52">
        <v>0.19047619047619047</v>
      </c>
      <c r="G392" s="52">
        <v>0.11428571428571428</v>
      </c>
      <c r="H392">
        <v>212</v>
      </c>
    </row>
    <row r="393" spans="1:8" x14ac:dyDescent="0.3">
      <c r="A393" t="s">
        <v>692</v>
      </c>
      <c r="B393">
        <v>323</v>
      </c>
      <c r="C393">
        <v>422</v>
      </c>
      <c r="D393">
        <v>916</v>
      </c>
      <c r="E393" s="52">
        <v>0.19</v>
      </c>
      <c r="F393" s="52">
        <v>0.18666666666666668</v>
      </c>
      <c r="G393" s="52">
        <v>3.3333333333333333E-2</v>
      </c>
      <c r="H393">
        <v>156</v>
      </c>
    </row>
    <row r="394" spans="1:8" x14ac:dyDescent="0.3">
      <c r="A394" t="s">
        <v>693</v>
      </c>
      <c r="B394">
        <v>101</v>
      </c>
      <c r="C394">
        <v>103</v>
      </c>
      <c r="D394">
        <v>416</v>
      </c>
      <c r="E394" s="52">
        <v>0.214</v>
      </c>
      <c r="F394" s="52">
        <v>0.14285714285714285</v>
      </c>
      <c r="G394" s="52">
        <v>9.8901098901098897E-2</v>
      </c>
      <c r="H394">
        <v>96</v>
      </c>
    </row>
    <row r="395" spans="1:8" x14ac:dyDescent="0.3">
      <c r="A395" t="s">
        <v>694</v>
      </c>
      <c r="B395">
        <v>138</v>
      </c>
      <c r="C395">
        <v>190</v>
      </c>
      <c r="D395">
        <v>576</v>
      </c>
      <c r="E395" s="52">
        <v>0.28399999999999997</v>
      </c>
      <c r="F395" s="52">
        <v>0.19736842105263158</v>
      </c>
      <c r="G395" s="52">
        <v>2.6315789473684209E-2</v>
      </c>
      <c r="H395">
        <v>136</v>
      </c>
    </row>
    <row r="396" spans="1:8" x14ac:dyDescent="0.3">
      <c r="A396" t="s">
        <v>695</v>
      </c>
      <c r="B396">
        <v>64</v>
      </c>
      <c r="C396">
        <v>58</v>
      </c>
      <c r="D396">
        <v>115</v>
      </c>
      <c r="E396" s="52">
        <v>0.44800000000000001</v>
      </c>
      <c r="F396" s="52">
        <v>0.52173913043478259</v>
      </c>
      <c r="G396" s="52">
        <v>0</v>
      </c>
      <c r="H396">
        <v>28</v>
      </c>
    </row>
    <row r="397" spans="1:8" x14ac:dyDescent="0.3">
      <c r="A397" t="s">
        <v>696</v>
      </c>
      <c r="B397">
        <v>27</v>
      </c>
      <c r="C397">
        <v>15</v>
      </c>
      <c r="D397">
        <v>44</v>
      </c>
      <c r="E397" s="52">
        <v>0.4</v>
      </c>
      <c r="F397" s="52">
        <v>0.5</v>
      </c>
      <c r="G397" s="52">
        <v>0</v>
      </c>
      <c r="H397">
        <v>32</v>
      </c>
    </row>
    <row r="398" spans="1:8" x14ac:dyDescent="0.3">
      <c r="A398" t="s">
        <v>697</v>
      </c>
      <c r="B398">
        <v>32</v>
      </c>
      <c r="C398">
        <v>40</v>
      </c>
      <c r="D398">
        <v>146</v>
      </c>
      <c r="E398" s="52">
        <v>0.1</v>
      </c>
      <c r="F398" s="52">
        <v>0.65</v>
      </c>
      <c r="G398" s="52">
        <v>0.05</v>
      </c>
      <c r="H398">
        <v>64</v>
      </c>
    </row>
    <row r="399" spans="1:8" x14ac:dyDescent="0.3">
      <c r="A399" t="s">
        <v>698</v>
      </c>
      <c r="B399">
        <v>246</v>
      </c>
      <c r="C399">
        <v>236</v>
      </c>
      <c r="D399">
        <v>740</v>
      </c>
      <c r="E399" s="52">
        <v>5.8999999999999997E-2</v>
      </c>
      <c r="F399" s="52">
        <v>0.18947368421052632</v>
      </c>
      <c r="G399" s="52">
        <v>8.4210526315789472E-2</v>
      </c>
      <c r="H399">
        <v>182</v>
      </c>
    </row>
    <row r="400" spans="1:8" x14ac:dyDescent="0.3">
      <c r="A400" t="s">
        <v>699</v>
      </c>
      <c r="B400">
        <v>192</v>
      </c>
      <c r="C400">
        <v>97</v>
      </c>
      <c r="D400">
        <v>371</v>
      </c>
      <c r="E400" s="52">
        <v>0</v>
      </c>
      <c r="F400" s="52">
        <v>0.57777777777777772</v>
      </c>
      <c r="G400" s="52">
        <v>0.1111111111111111</v>
      </c>
      <c r="H400">
        <v>140</v>
      </c>
    </row>
    <row r="401" spans="1:8" x14ac:dyDescent="0.3">
      <c r="A401" t="s">
        <v>700</v>
      </c>
      <c r="B401">
        <v>29</v>
      </c>
      <c r="C401">
        <v>33</v>
      </c>
      <c r="D401">
        <v>114</v>
      </c>
      <c r="E401" s="52">
        <v>0</v>
      </c>
      <c r="F401" s="52">
        <v>0.14285714285714285</v>
      </c>
      <c r="G401" s="52">
        <v>0</v>
      </c>
      <c r="H401">
        <v>24</v>
      </c>
    </row>
    <row r="402" spans="1:8" x14ac:dyDescent="0.3">
      <c r="A402" t="s">
        <v>701</v>
      </c>
      <c r="B402">
        <v>67</v>
      </c>
      <c r="C402">
        <v>49</v>
      </c>
      <c r="D402">
        <v>139</v>
      </c>
      <c r="E402" s="52">
        <v>0.184</v>
      </c>
      <c r="F402" s="52">
        <v>0.63414634146341464</v>
      </c>
      <c r="G402" s="52">
        <v>0</v>
      </c>
      <c r="H402">
        <v>48</v>
      </c>
    </row>
    <row r="403" spans="1:8" x14ac:dyDescent="0.3">
      <c r="A403" t="s">
        <v>702</v>
      </c>
      <c r="B403">
        <v>9</v>
      </c>
      <c r="C403">
        <v>9</v>
      </c>
      <c r="D403">
        <v>41</v>
      </c>
      <c r="E403" s="52">
        <v>0.44400000000000001</v>
      </c>
      <c r="F403" s="52">
        <v>0</v>
      </c>
      <c r="G403" s="52">
        <v>0</v>
      </c>
      <c r="H403">
        <v>0</v>
      </c>
    </row>
    <row r="404" spans="1:8" x14ac:dyDescent="0.3">
      <c r="A404" t="s">
        <v>703</v>
      </c>
      <c r="B404">
        <v>13</v>
      </c>
      <c r="C404">
        <v>11</v>
      </c>
      <c r="D404">
        <v>156</v>
      </c>
      <c r="E404" s="52">
        <v>0</v>
      </c>
      <c r="F404" s="52">
        <v>0.5</v>
      </c>
      <c r="G404" s="52">
        <v>0</v>
      </c>
      <c r="H404">
        <v>32</v>
      </c>
    </row>
    <row r="405" spans="1:8" x14ac:dyDescent="0.3">
      <c r="A405" t="s">
        <v>704</v>
      </c>
      <c r="B405">
        <v>37</v>
      </c>
      <c r="C405">
        <v>24</v>
      </c>
      <c r="D405">
        <v>85</v>
      </c>
      <c r="E405" s="52">
        <v>0.125</v>
      </c>
      <c r="F405" s="52">
        <v>0.16666666666666666</v>
      </c>
      <c r="G405" s="52">
        <v>0.16666666666666666</v>
      </c>
      <c r="H405">
        <v>27</v>
      </c>
    </row>
    <row r="406" spans="1:8" x14ac:dyDescent="0.3">
      <c r="A406" t="s">
        <v>705</v>
      </c>
      <c r="B406">
        <v>246</v>
      </c>
      <c r="C406">
        <v>99</v>
      </c>
      <c r="D406">
        <v>553</v>
      </c>
      <c r="E406" s="52">
        <v>0.121</v>
      </c>
      <c r="F406" s="52">
        <v>0.29166666666666669</v>
      </c>
      <c r="G406" s="52">
        <v>5.8333333333333334E-2</v>
      </c>
      <c r="H406">
        <v>188</v>
      </c>
    </row>
    <row r="407" spans="1:8" x14ac:dyDescent="0.3">
      <c r="A407" t="s">
        <v>706</v>
      </c>
      <c r="B407">
        <v>112</v>
      </c>
      <c r="C407">
        <v>87</v>
      </c>
      <c r="D407">
        <v>350</v>
      </c>
      <c r="E407" s="52">
        <v>0.17199999999999999</v>
      </c>
      <c r="F407" s="52">
        <v>0.39215686274509803</v>
      </c>
      <c r="G407" s="52">
        <v>5.8823529411764705E-2</v>
      </c>
      <c r="H407">
        <v>159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739"/>
  <sheetViews>
    <sheetView topLeftCell="A881" workbookViewId="0">
      <selection activeCell="A2" sqref="A2:G882"/>
    </sheetView>
  </sheetViews>
  <sheetFormatPr defaultRowHeight="14.4" x14ac:dyDescent="0.3"/>
  <cols>
    <col min="1" max="1" width="12.5546875" style="1" customWidth="1"/>
    <col min="2" max="2" width="23.44140625" style="17" customWidth="1"/>
    <col min="3" max="3" width="14.88671875" style="19" bestFit="1" customWidth="1"/>
    <col min="4" max="4" width="33.6640625" style="17" customWidth="1"/>
    <col min="5" max="5" width="14.109375" style="19" customWidth="1"/>
    <col min="6" max="6" width="12.6640625" customWidth="1"/>
    <col min="7" max="7" width="14.5546875" customWidth="1"/>
  </cols>
  <sheetData>
    <row r="1" spans="1:7" ht="60" x14ac:dyDescent="0.25">
      <c r="A1" s="8" t="s">
        <v>741</v>
      </c>
      <c r="B1" s="6" t="s">
        <v>740</v>
      </c>
      <c r="C1" s="7" t="s">
        <v>739</v>
      </c>
      <c r="D1" s="6" t="s">
        <v>738</v>
      </c>
      <c r="E1" s="69" t="s">
        <v>742</v>
      </c>
      <c r="F1" s="71" t="s">
        <v>1944</v>
      </c>
      <c r="G1" s="72" t="s">
        <v>1945</v>
      </c>
    </row>
    <row r="2" spans="1:7" x14ac:dyDescent="0.3">
      <c r="A2" s="11" t="s">
        <v>299</v>
      </c>
      <c r="B2" s="9" t="s">
        <v>745</v>
      </c>
      <c r="C2" s="10" t="s">
        <v>744</v>
      </c>
      <c r="D2" s="9" t="s">
        <v>743</v>
      </c>
      <c r="E2" s="70" t="s">
        <v>746</v>
      </c>
      <c r="F2" s="73">
        <f>ROUND(IFERROR(VLOOKUP(C2,#REF!,4,FALSE), 0.8014),3)</f>
        <v>0.80100000000000005</v>
      </c>
      <c r="G2" s="74">
        <f>ROUND(IFERROR(VLOOKUP(C2,#REF!,3,FALSE),0.9227),3)</f>
        <v>0.92300000000000004</v>
      </c>
    </row>
    <row r="3" spans="1:7" ht="28.8" x14ac:dyDescent="0.3">
      <c r="A3" s="11" t="s">
        <v>309</v>
      </c>
      <c r="B3" s="9" t="s">
        <v>747</v>
      </c>
      <c r="C3" s="10" t="s">
        <v>744</v>
      </c>
      <c r="D3" s="9" t="s">
        <v>743</v>
      </c>
      <c r="E3" s="70" t="s">
        <v>746</v>
      </c>
      <c r="F3" s="73">
        <f>ROUND(IFERROR(VLOOKUP(C3,#REF!,4,FALSE), 0.8014),3)</f>
        <v>0.80100000000000005</v>
      </c>
      <c r="G3" s="74">
        <f>ROUND(IFERROR(VLOOKUP(C3,#REF!,3,FALSE),0.9227),3)</f>
        <v>0.92300000000000004</v>
      </c>
    </row>
    <row r="4" spans="1:7" ht="28.8" x14ac:dyDescent="0.3">
      <c r="A4" s="11" t="s">
        <v>309</v>
      </c>
      <c r="B4" s="9" t="s">
        <v>747</v>
      </c>
      <c r="C4" s="10" t="s">
        <v>1201</v>
      </c>
      <c r="D4" s="9" t="s">
        <v>1200</v>
      </c>
      <c r="E4" s="70" t="s">
        <v>746</v>
      </c>
      <c r="F4" s="73">
        <f>ROUND(IFERROR(VLOOKUP(C4,#REF!,4,FALSE), 0.8014),3)</f>
        <v>0.80100000000000005</v>
      </c>
      <c r="G4" s="74">
        <f>ROUND(IFERROR(VLOOKUP(C4,#REF!,3,FALSE),0.9227),3)</f>
        <v>0.92300000000000004</v>
      </c>
    </row>
    <row r="5" spans="1:7" ht="28.8" x14ac:dyDescent="0.3">
      <c r="A5" s="11" t="s">
        <v>310</v>
      </c>
      <c r="B5" s="9" t="s">
        <v>1204</v>
      </c>
      <c r="C5" s="10" t="s">
        <v>1203</v>
      </c>
      <c r="D5" s="9" t="s">
        <v>1202</v>
      </c>
      <c r="E5" s="70" t="s">
        <v>746</v>
      </c>
      <c r="F5" s="73">
        <f>ROUND(IFERROR(VLOOKUP(C5,#REF!,4,FALSE), 0.8014),3)</f>
        <v>0.80100000000000005</v>
      </c>
      <c r="G5" s="74">
        <f>ROUND(IFERROR(VLOOKUP(C5,#REF!,3,FALSE),0.9227),3)</f>
        <v>0.92300000000000004</v>
      </c>
    </row>
    <row r="6" spans="1:7" ht="28.8" x14ac:dyDescent="0.3">
      <c r="A6" s="11" t="s">
        <v>310</v>
      </c>
      <c r="B6" s="136" t="s">
        <v>1204</v>
      </c>
      <c r="C6" s="10" t="s">
        <v>1206</v>
      </c>
      <c r="D6" s="9" t="s">
        <v>1205</v>
      </c>
      <c r="E6" s="12" t="s">
        <v>746</v>
      </c>
      <c r="F6" s="137">
        <f>ROUND(IFERROR(VLOOKUP(C6,#REF!,4,FALSE), 0.8014),3)</f>
        <v>0.80100000000000005</v>
      </c>
      <c r="G6" s="137">
        <f>ROUND(IFERROR(VLOOKUP(C6,#REF!,3,FALSE),0.9227),3)</f>
        <v>0.92300000000000004</v>
      </c>
    </row>
    <row r="7" spans="1:7" ht="28.8" x14ac:dyDescent="0.3">
      <c r="A7" s="11" t="s">
        <v>310</v>
      </c>
      <c r="B7" s="9" t="s">
        <v>1204</v>
      </c>
      <c r="C7" s="10" t="s">
        <v>1521</v>
      </c>
      <c r="D7" s="9" t="s">
        <v>1520</v>
      </c>
      <c r="E7" s="12" t="s">
        <v>746</v>
      </c>
      <c r="F7" s="137">
        <f>ROUND(IFERROR(VLOOKUP(C7,#REF!,4,FALSE), 0.8014),3)</f>
        <v>0.80100000000000005</v>
      </c>
      <c r="G7" s="137">
        <f>ROUND(IFERROR(VLOOKUP(C7,#REF!,3,FALSE),0.9227),3)</f>
        <v>0.92300000000000004</v>
      </c>
    </row>
    <row r="8" spans="1:7" ht="43.2" x14ac:dyDescent="0.3">
      <c r="A8" s="11" t="s">
        <v>311</v>
      </c>
      <c r="B8" s="9" t="s">
        <v>750</v>
      </c>
      <c r="C8" s="10" t="s">
        <v>749</v>
      </c>
      <c r="D8" s="9" t="s">
        <v>748</v>
      </c>
      <c r="E8" s="12" t="s">
        <v>746</v>
      </c>
      <c r="F8" s="137">
        <f>ROUND(IFERROR(VLOOKUP(C8,#REF!,4,FALSE), 0.8014),3)</f>
        <v>0.80100000000000005</v>
      </c>
      <c r="G8" s="137">
        <f>ROUND(IFERROR(VLOOKUP(C8,#REF!,3,FALSE),0.9227),3)</f>
        <v>0.92300000000000004</v>
      </c>
    </row>
    <row r="9" spans="1:7" ht="28.8" x14ac:dyDescent="0.3">
      <c r="A9" s="11" t="s">
        <v>312</v>
      </c>
      <c r="B9" s="9" t="s">
        <v>1522</v>
      </c>
      <c r="C9" s="10" t="s">
        <v>1521</v>
      </c>
      <c r="D9" s="9" t="s">
        <v>1520</v>
      </c>
      <c r="E9" s="12" t="s">
        <v>746</v>
      </c>
      <c r="F9" s="137">
        <f>ROUND(IFERROR(VLOOKUP(C9,#REF!,4,FALSE), 0.8014),3)</f>
        <v>0.80100000000000005</v>
      </c>
      <c r="G9" s="137">
        <f>ROUND(IFERROR(VLOOKUP(C9,#REF!,3,FALSE),0.9227),3)</f>
        <v>0.92300000000000004</v>
      </c>
    </row>
    <row r="10" spans="1:7" ht="28.8" x14ac:dyDescent="0.3">
      <c r="A10" s="11" t="s">
        <v>313</v>
      </c>
      <c r="B10" s="9" t="s">
        <v>1523</v>
      </c>
      <c r="C10" s="10" t="s">
        <v>1521</v>
      </c>
      <c r="D10" s="9" t="s">
        <v>1520</v>
      </c>
      <c r="E10" s="12" t="s">
        <v>746</v>
      </c>
      <c r="F10" s="137">
        <f>ROUND(IFERROR(VLOOKUP(C10,#REF!,4,FALSE), 0.8014),3)</f>
        <v>0.80100000000000005</v>
      </c>
      <c r="G10" s="137">
        <f>ROUND(IFERROR(VLOOKUP(C10,#REF!,3,FALSE),0.9227),3)</f>
        <v>0.92300000000000004</v>
      </c>
    </row>
    <row r="11" spans="1:7" ht="28.8" x14ac:dyDescent="0.3">
      <c r="A11" s="11" t="s">
        <v>314</v>
      </c>
      <c r="B11" s="9" t="s">
        <v>1207</v>
      </c>
      <c r="C11" s="10" t="s">
        <v>1206</v>
      </c>
      <c r="D11" s="9" t="s">
        <v>1205</v>
      </c>
      <c r="E11" s="12" t="s">
        <v>746</v>
      </c>
      <c r="F11" s="137">
        <f>ROUND(IFERROR(VLOOKUP(C11,#REF!,4,FALSE), 0.8014),3)</f>
        <v>0.80100000000000005</v>
      </c>
      <c r="G11" s="137">
        <f>ROUND(IFERROR(VLOOKUP(C11,#REF!,3,FALSE),0.9227),3)</f>
        <v>0.92300000000000004</v>
      </c>
    </row>
    <row r="12" spans="1:7" ht="28.8" x14ac:dyDescent="0.3">
      <c r="A12" s="11" t="s">
        <v>314</v>
      </c>
      <c r="B12" s="9" t="s">
        <v>1207</v>
      </c>
      <c r="C12" s="10" t="s">
        <v>1521</v>
      </c>
      <c r="D12" s="9" t="s">
        <v>1520</v>
      </c>
      <c r="E12" s="12" t="s">
        <v>746</v>
      </c>
      <c r="F12" s="137">
        <f>ROUND(IFERROR(VLOOKUP(C12,#REF!,4,FALSE), 0.8014),3)</f>
        <v>0.80100000000000005</v>
      </c>
      <c r="G12" s="137">
        <f>ROUND(IFERROR(VLOOKUP(C12,#REF!,3,FALSE),0.9227),3)</f>
        <v>0.92300000000000004</v>
      </c>
    </row>
    <row r="13" spans="1:7" ht="28.8" x14ac:dyDescent="0.3">
      <c r="A13" s="11" t="s">
        <v>315</v>
      </c>
      <c r="B13" s="9" t="s">
        <v>1524</v>
      </c>
      <c r="C13" s="10" t="s">
        <v>1521</v>
      </c>
      <c r="D13" s="9" t="s">
        <v>1520</v>
      </c>
      <c r="E13" s="12" t="s">
        <v>746</v>
      </c>
      <c r="F13" s="137">
        <f>ROUND(IFERROR(VLOOKUP(C13,#REF!,4,FALSE), 0.8014),3)</f>
        <v>0.80100000000000005</v>
      </c>
      <c r="G13" s="137">
        <f>ROUND(IFERROR(VLOOKUP(C13,#REF!,3,FALSE),0.9227),3)</f>
        <v>0.92300000000000004</v>
      </c>
    </row>
    <row r="14" spans="1:7" ht="28.8" x14ac:dyDescent="0.3">
      <c r="A14" s="11" t="s">
        <v>316</v>
      </c>
      <c r="B14" s="9" t="s">
        <v>1208</v>
      </c>
      <c r="C14" s="10" t="s">
        <v>1206</v>
      </c>
      <c r="D14" s="9" t="s">
        <v>1205</v>
      </c>
      <c r="E14" s="12" t="s">
        <v>746</v>
      </c>
      <c r="F14" s="137">
        <f>ROUND(IFERROR(VLOOKUP(C14,#REF!,4,FALSE), 0.8014),3)</f>
        <v>0.80100000000000005</v>
      </c>
      <c r="G14" s="137">
        <f>ROUND(IFERROR(VLOOKUP(C14,#REF!,3,FALSE),0.9227),3)</f>
        <v>0.92300000000000004</v>
      </c>
    </row>
    <row r="15" spans="1:7" ht="28.8" x14ac:dyDescent="0.3">
      <c r="A15" s="11" t="s">
        <v>316</v>
      </c>
      <c r="B15" s="9" t="s">
        <v>1208</v>
      </c>
      <c r="C15" s="10" t="s">
        <v>1521</v>
      </c>
      <c r="D15" s="9" t="s">
        <v>1520</v>
      </c>
      <c r="E15" s="12" t="s">
        <v>746</v>
      </c>
      <c r="F15" s="137">
        <f>ROUND(IFERROR(VLOOKUP(C15,#REF!,4,FALSE), 0.8014),3)</f>
        <v>0.80100000000000005</v>
      </c>
      <c r="G15" s="137">
        <f>ROUND(IFERROR(VLOOKUP(C15,#REF!,3,FALSE),0.9227),3)</f>
        <v>0.92300000000000004</v>
      </c>
    </row>
    <row r="16" spans="1:7" ht="28.8" x14ac:dyDescent="0.3">
      <c r="A16" s="11" t="s">
        <v>317</v>
      </c>
      <c r="B16" s="9" t="s">
        <v>751</v>
      </c>
      <c r="C16" s="10" t="s">
        <v>749</v>
      </c>
      <c r="D16" s="9" t="s">
        <v>748</v>
      </c>
      <c r="E16" s="12" t="s">
        <v>746</v>
      </c>
      <c r="F16" s="137">
        <f>ROUND(IFERROR(VLOOKUP(C16,#REF!,4,FALSE), 0.8014),3)</f>
        <v>0.80100000000000005</v>
      </c>
      <c r="G16" s="137">
        <f>ROUND(IFERROR(VLOOKUP(C16,#REF!,3,FALSE),0.9227),3)</f>
        <v>0.92300000000000004</v>
      </c>
    </row>
    <row r="17" spans="1:7" ht="28.8" x14ac:dyDescent="0.3">
      <c r="A17" s="11" t="s">
        <v>317</v>
      </c>
      <c r="B17" s="9" t="s">
        <v>751</v>
      </c>
      <c r="C17" s="10" t="s">
        <v>994</v>
      </c>
      <c r="D17" s="9" t="s">
        <v>993</v>
      </c>
      <c r="E17" s="70" t="s">
        <v>746</v>
      </c>
      <c r="F17" s="73">
        <f>ROUND(IFERROR(VLOOKUP(C17,#REF!,4,FALSE), 0.8014),3)</f>
        <v>0.80100000000000005</v>
      </c>
      <c r="G17" s="74">
        <f>ROUND(IFERROR(VLOOKUP(C17,#REF!,3,FALSE),0.9227),3)</f>
        <v>0.92300000000000004</v>
      </c>
    </row>
    <row r="18" spans="1:7" ht="28.8" x14ac:dyDescent="0.3">
      <c r="A18" s="11" t="s">
        <v>317</v>
      </c>
      <c r="B18" s="9" t="s">
        <v>751</v>
      </c>
      <c r="C18" s="10" t="s">
        <v>1206</v>
      </c>
      <c r="D18" s="9" t="s">
        <v>1205</v>
      </c>
      <c r="E18" s="70" t="s">
        <v>746</v>
      </c>
      <c r="F18" s="73">
        <f>ROUND(IFERROR(VLOOKUP(C18,#REF!,4,FALSE), 0.8014),3)</f>
        <v>0.80100000000000005</v>
      </c>
      <c r="G18" s="74">
        <f>ROUND(IFERROR(VLOOKUP(C18,#REF!,3,FALSE),0.9227),3)</f>
        <v>0.92300000000000004</v>
      </c>
    </row>
    <row r="19" spans="1:7" ht="28.8" x14ac:dyDescent="0.3">
      <c r="A19" s="11" t="s">
        <v>317</v>
      </c>
      <c r="B19" s="9" t="s">
        <v>751</v>
      </c>
      <c r="C19" s="10" t="s">
        <v>1521</v>
      </c>
      <c r="D19" s="9" t="s">
        <v>1520</v>
      </c>
      <c r="E19" s="70" t="s">
        <v>746</v>
      </c>
      <c r="F19" s="73">
        <f>ROUND(IFERROR(VLOOKUP(C19,#REF!,4,FALSE), 0.8014),3)</f>
        <v>0.80100000000000005</v>
      </c>
      <c r="G19" s="74">
        <f>ROUND(IFERROR(VLOOKUP(C19,#REF!,3,FALSE),0.9227),3)</f>
        <v>0.92300000000000004</v>
      </c>
    </row>
    <row r="20" spans="1:7" ht="28.8" x14ac:dyDescent="0.3">
      <c r="A20" s="11" t="s">
        <v>318</v>
      </c>
      <c r="B20" s="9" t="s">
        <v>1026</v>
      </c>
      <c r="C20" s="10" t="s">
        <v>1025</v>
      </c>
      <c r="D20" s="9" t="s">
        <v>1024</v>
      </c>
      <c r="E20" s="70" t="s">
        <v>746</v>
      </c>
      <c r="F20" s="73">
        <f>ROUND(IFERROR(VLOOKUP(C20,#REF!,4,FALSE), 0.8014),3)</f>
        <v>0.80100000000000005</v>
      </c>
      <c r="G20" s="74">
        <f>ROUND(IFERROR(VLOOKUP(C20,#REF!,3,FALSE),0.9227),3)</f>
        <v>0.92300000000000004</v>
      </c>
    </row>
    <row r="21" spans="1:7" ht="28.8" x14ac:dyDescent="0.3">
      <c r="A21" s="11" t="s">
        <v>319</v>
      </c>
      <c r="B21" s="9" t="s">
        <v>1211</v>
      </c>
      <c r="C21" s="10" t="s">
        <v>1210</v>
      </c>
      <c r="D21" s="9" t="s">
        <v>1209</v>
      </c>
      <c r="E21" s="70" t="s">
        <v>746</v>
      </c>
      <c r="F21" s="73">
        <f>ROUND(IFERROR(VLOOKUP(C21,#REF!,4,FALSE), 0.8014),3)</f>
        <v>0.80100000000000005</v>
      </c>
      <c r="G21" s="74">
        <f>ROUND(IFERROR(VLOOKUP(C21,#REF!,3,FALSE),0.9227),3)</f>
        <v>0.92300000000000004</v>
      </c>
    </row>
    <row r="22" spans="1:7" ht="28.8" x14ac:dyDescent="0.3">
      <c r="A22" s="11" t="s">
        <v>320</v>
      </c>
      <c r="B22" s="9" t="s">
        <v>1027</v>
      </c>
      <c r="C22" s="10" t="s">
        <v>1025</v>
      </c>
      <c r="D22" s="9" t="s">
        <v>1024</v>
      </c>
      <c r="E22" s="70" t="s">
        <v>746</v>
      </c>
      <c r="F22" s="73">
        <f>ROUND(IFERROR(VLOOKUP(C22,#REF!,4,FALSE), 0.8014),3)</f>
        <v>0.80100000000000005</v>
      </c>
      <c r="G22" s="74">
        <f>ROUND(IFERROR(VLOOKUP(C22,#REF!,3,FALSE),0.9227),3)</f>
        <v>0.92300000000000004</v>
      </c>
    </row>
    <row r="23" spans="1:7" x14ac:dyDescent="0.3">
      <c r="A23" s="11" t="s">
        <v>1029</v>
      </c>
      <c r="B23" s="9" t="s">
        <v>1028</v>
      </c>
      <c r="C23" s="10" t="s">
        <v>1025</v>
      </c>
      <c r="D23" s="9" t="s">
        <v>1024</v>
      </c>
      <c r="E23" s="70" t="s">
        <v>746</v>
      </c>
      <c r="F23" s="73">
        <f>ROUND(IFERROR(VLOOKUP(C23,#REF!,4,FALSE), 0.8014),3)</f>
        <v>0.80100000000000005</v>
      </c>
      <c r="G23" s="74">
        <f>ROUND(IFERROR(VLOOKUP(C23,#REF!,3,FALSE),0.9227),3)</f>
        <v>0.92300000000000004</v>
      </c>
    </row>
    <row r="24" spans="1:7" x14ac:dyDescent="0.3">
      <c r="A24" s="11" t="s">
        <v>321</v>
      </c>
      <c r="B24" s="9" t="s">
        <v>1030</v>
      </c>
      <c r="C24" s="10" t="s">
        <v>1025</v>
      </c>
      <c r="D24" s="9" t="s">
        <v>1024</v>
      </c>
      <c r="E24" s="70" t="s">
        <v>746</v>
      </c>
      <c r="F24" s="73">
        <f>ROUND(IFERROR(VLOOKUP(C24,#REF!,4,FALSE), 0.8014),3)</f>
        <v>0.80100000000000005</v>
      </c>
      <c r="G24" s="74">
        <f>ROUND(IFERROR(VLOOKUP(C24,#REF!,3,FALSE),0.9227),3)</f>
        <v>0.92300000000000004</v>
      </c>
    </row>
    <row r="25" spans="1:7" ht="28.8" x14ac:dyDescent="0.3">
      <c r="A25" s="11" t="s">
        <v>323</v>
      </c>
      <c r="B25" s="9" t="s">
        <v>1033</v>
      </c>
      <c r="C25" s="10" t="s">
        <v>1032</v>
      </c>
      <c r="D25" s="9" t="s">
        <v>1031</v>
      </c>
      <c r="E25" s="70" t="s">
        <v>746</v>
      </c>
      <c r="F25" s="73">
        <f>ROUND(IFERROR(VLOOKUP(C25,#REF!,4,FALSE), 0.8014),3)</f>
        <v>0.80100000000000005</v>
      </c>
      <c r="G25" s="74">
        <f>ROUND(IFERROR(VLOOKUP(C25,#REF!,3,FALSE),0.9227),3)</f>
        <v>0.92300000000000004</v>
      </c>
    </row>
    <row r="26" spans="1:7" ht="28.8" x14ac:dyDescent="0.3">
      <c r="A26" s="11" t="s">
        <v>323</v>
      </c>
      <c r="B26" s="9" t="s">
        <v>1033</v>
      </c>
      <c r="C26" s="10" t="s">
        <v>1213</v>
      </c>
      <c r="D26" s="9" t="s">
        <v>1212</v>
      </c>
      <c r="E26" s="70" t="s">
        <v>746</v>
      </c>
      <c r="F26" s="73">
        <f>ROUND(IFERROR(VLOOKUP(C26,#REF!,4,FALSE), 0.8014),3)</f>
        <v>0.80100000000000005</v>
      </c>
      <c r="G26" s="74">
        <f>ROUND(IFERROR(VLOOKUP(C26,#REF!,3,FALSE),0.9227),3)</f>
        <v>0.92300000000000004</v>
      </c>
    </row>
    <row r="27" spans="1:7" ht="28.8" x14ac:dyDescent="0.3">
      <c r="A27" s="11" t="s">
        <v>323</v>
      </c>
      <c r="B27" s="9" t="s">
        <v>1033</v>
      </c>
      <c r="C27" s="10" t="s">
        <v>1214</v>
      </c>
      <c r="D27" s="9" t="s">
        <v>1104</v>
      </c>
      <c r="E27" s="70" t="s">
        <v>746</v>
      </c>
      <c r="F27" s="73">
        <f>ROUND(IFERROR(VLOOKUP(C27,#REF!,4,FALSE), 0.8014),3)</f>
        <v>0.80100000000000005</v>
      </c>
      <c r="G27" s="74">
        <f>ROUND(IFERROR(VLOOKUP(C27,#REF!,3,FALSE),0.9227),3)</f>
        <v>0.92300000000000004</v>
      </c>
    </row>
    <row r="28" spans="1:7" ht="28.8" x14ac:dyDescent="0.3">
      <c r="A28" s="11" t="s">
        <v>323</v>
      </c>
      <c r="B28" s="9" t="s">
        <v>1033</v>
      </c>
      <c r="C28" s="10" t="s">
        <v>1217</v>
      </c>
      <c r="D28" s="9" t="s">
        <v>1216</v>
      </c>
      <c r="E28" s="70" t="s">
        <v>746</v>
      </c>
      <c r="F28" s="73">
        <f>ROUND(IFERROR(VLOOKUP(C28,#REF!,4,FALSE), 0.8014),3)</f>
        <v>0.80100000000000005</v>
      </c>
      <c r="G28" s="74">
        <f>ROUND(IFERROR(VLOOKUP(C28,#REF!,3,FALSE),0.9227),3)</f>
        <v>0.92300000000000004</v>
      </c>
    </row>
    <row r="29" spans="1:7" x14ac:dyDescent="0.3">
      <c r="A29" s="11" t="s">
        <v>324</v>
      </c>
      <c r="B29" s="9" t="s">
        <v>757</v>
      </c>
      <c r="C29" s="10" t="s">
        <v>756</v>
      </c>
      <c r="D29" s="9" t="s">
        <v>755</v>
      </c>
      <c r="E29" s="70" t="s">
        <v>746</v>
      </c>
      <c r="F29" s="73">
        <f>ROUND(IFERROR(VLOOKUP(C29,#REF!,4,FALSE), 0.8014),3)</f>
        <v>0.80100000000000005</v>
      </c>
      <c r="G29" s="74">
        <f>ROUND(IFERROR(VLOOKUP(C29,#REF!,3,FALSE),0.9227),3)</f>
        <v>0.92300000000000004</v>
      </c>
    </row>
    <row r="30" spans="1:7" ht="28.8" x14ac:dyDescent="0.3">
      <c r="A30" s="11" t="s">
        <v>324</v>
      </c>
      <c r="B30" s="9" t="s">
        <v>757</v>
      </c>
      <c r="C30" s="10" t="s">
        <v>1032</v>
      </c>
      <c r="D30" s="9" t="s">
        <v>1031</v>
      </c>
      <c r="E30" s="70" t="s">
        <v>746</v>
      </c>
      <c r="F30" s="73">
        <f>ROUND(IFERROR(VLOOKUP(C30,#REF!,4,FALSE), 0.8014),3)</f>
        <v>0.80100000000000005</v>
      </c>
      <c r="G30" s="74">
        <f>ROUND(IFERROR(VLOOKUP(C30,#REF!,3,FALSE),0.9227),3)</f>
        <v>0.92300000000000004</v>
      </c>
    </row>
    <row r="31" spans="1:7" ht="28.8" x14ac:dyDescent="0.3">
      <c r="A31" s="11" t="s">
        <v>325</v>
      </c>
      <c r="B31" s="9" t="s">
        <v>754</v>
      </c>
      <c r="C31" s="10" t="s">
        <v>753</v>
      </c>
      <c r="D31" s="9" t="s">
        <v>752</v>
      </c>
      <c r="E31" s="70" t="s">
        <v>746</v>
      </c>
      <c r="F31" s="73">
        <f>ROUND(IFERROR(VLOOKUP(C31,#REF!,4,FALSE), 0.8014),3)</f>
        <v>0.80100000000000005</v>
      </c>
      <c r="G31" s="74">
        <f>ROUND(IFERROR(VLOOKUP(C31,#REF!,3,FALSE),0.9227),3)</f>
        <v>0.92300000000000004</v>
      </c>
    </row>
    <row r="32" spans="1:7" ht="28.8" x14ac:dyDescent="0.3">
      <c r="A32" s="11" t="s">
        <v>325</v>
      </c>
      <c r="B32" s="9" t="s">
        <v>754</v>
      </c>
      <c r="C32" s="10" t="s">
        <v>1215</v>
      </c>
      <c r="D32" s="9" t="s">
        <v>1101</v>
      </c>
      <c r="E32" s="70" t="s">
        <v>746</v>
      </c>
      <c r="F32" s="73">
        <f>ROUND(IFERROR(VLOOKUP(C32,#REF!,4,FALSE), 0.8014),3)</f>
        <v>0.80100000000000005</v>
      </c>
      <c r="G32" s="74">
        <f>ROUND(IFERROR(VLOOKUP(C32,#REF!,3,FALSE),0.9227),3)</f>
        <v>0.92300000000000004</v>
      </c>
    </row>
    <row r="33" spans="1:7" ht="28.8" x14ac:dyDescent="0.3">
      <c r="A33" s="11" t="s">
        <v>326</v>
      </c>
      <c r="B33" s="9" t="s">
        <v>768</v>
      </c>
      <c r="C33" s="10" t="s">
        <v>767</v>
      </c>
      <c r="D33" s="9" t="s">
        <v>766</v>
      </c>
      <c r="E33" s="70" t="s">
        <v>746</v>
      </c>
      <c r="F33" s="73">
        <f>ROUND(IFERROR(VLOOKUP(C33,#REF!,4,FALSE), 0.8014),3)</f>
        <v>0.80100000000000005</v>
      </c>
      <c r="G33" s="74">
        <f>ROUND(IFERROR(VLOOKUP(C33,#REF!,3,FALSE),0.9227),3)</f>
        <v>0.92300000000000004</v>
      </c>
    </row>
    <row r="34" spans="1:7" ht="28.8" x14ac:dyDescent="0.3">
      <c r="A34" s="11" t="s">
        <v>326</v>
      </c>
      <c r="B34" s="9" t="s">
        <v>768</v>
      </c>
      <c r="C34" s="10" t="s">
        <v>777</v>
      </c>
      <c r="D34" s="9" t="s">
        <v>776</v>
      </c>
      <c r="E34" s="70" t="s">
        <v>746</v>
      </c>
      <c r="F34" s="73">
        <f>ROUND(IFERROR(VLOOKUP(C34,#REF!,4,FALSE), 0.8014),3)</f>
        <v>0.80100000000000005</v>
      </c>
      <c r="G34" s="74">
        <f>ROUND(IFERROR(VLOOKUP(C34,#REF!,3,FALSE),0.9227),3)</f>
        <v>0.92300000000000004</v>
      </c>
    </row>
    <row r="35" spans="1:7" ht="28.8" x14ac:dyDescent="0.3">
      <c r="A35" s="11" t="s">
        <v>326</v>
      </c>
      <c r="B35" s="9" t="s">
        <v>768</v>
      </c>
      <c r="C35" s="11" t="s">
        <v>1670</v>
      </c>
      <c r="D35" s="9" t="s">
        <v>1669</v>
      </c>
      <c r="E35" s="70" t="s">
        <v>1671</v>
      </c>
      <c r="F35" s="73">
        <f>ROUND(IFERROR(VLOOKUP(C35,#REF!,4,FALSE), 0.8014),3)</f>
        <v>0.80100000000000005</v>
      </c>
      <c r="G35" s="74">
        <f>ROUND(IFERROR(VLOOKUP(C35,#REF!,3,FALSE),0.9227),3)</f>
        <v>0.92300000000000004</v>
      </c>
    </row>
    <row r="36" spans="1:7" ht="28.8" x14ac:dyDescent="0.3">
      <c r="A36" s="11" t="s">
        <v>326</v>
      </c>
      <c r="B36" s="9" t="s">
        <v>768</v>
      </c>
      <c r="C36" s="11" t="s">
        <v>1784</v>
      </c>
      <c r="D36" s="9" t="s">
        <v>1783</v>
      </c>
      <c r="E36" s="70" t="s">
        <v>1671</v>
      </c>
      <c r="F36" s="73">
        <f>ROUND(IFERROR(VLOOKUP(C36,#REF!,4,FALSE), 0.8014),3)</f>
        <v>0.80100000000000005</v>
      </c>
      <c r="G36" s="74">
        <f>ROUND(IFERROR(VLOOKUP(C36,#REF!,3,FALSE),0.9227),3)</f>
        <v>0.92300000000000004</v>
      </c>
    </row>
    <row r="37" spans="1:7" ht="28.8" x14ac:dyDescent="0.3">
      <c r="A37" s="11" t="s">
        <v>327</v>
      </c>
      <c r="B37" s="9" t="s">
        <v>1548</v>
      </c>
      <c r="C37" s="10" t="s">
        <v>1547</v>
      </c>
      <c r="D37" s="9" t="s">
        <v>1546</v>
      </c>
      <c r="E37" s="70" t="s">
        <v>746</v>
      </c>
      <c r="F37" s="73">
        <f>ROUND(IFERROR(VLOOKUP(C37,#REF!,4,FALSE), 0.8014),3)</f>
        <v>0.80100000000000005</v>
      </c>
      <c r="G37" s="74">
        <f>ROUND(IFERROR(VLOOKUP(C37,#REF!,3,FALSE),0.9227),3)</f>
        <v>0.92300000000000004</v>
      </c>
    </row>
    <row r="38" spans="1:7" x14ac:dyDescent="0.3">
      <c r="A38" s="11" t="s">
        <v>327</v>
      </c>
      <c r="B38" s="9" t="s">
        <v>1548</v>
      </c>
      <c r="C38" s="11" t="s">
        <v>1673</v>
      </c>
      <c r="D38" s="9" t="s">
        <v>1672</v>
      </c>
      <c r="E38" s="70" t="s">
        <v>1671</v>
      </c>
      <c r="F38" s="73">
        <f>ROUND(IFERROR(VLOOKUP(C38,#REF!,4,FALSE), 0.8014),3)</f>
        <v>0.80100000000000005</v>
      </c>
      <c r="G38" s="74">
        <f>ROUND(IFERROR(VLOOKUP(C38,#REF!,3,FALSE),0.9227),3)</f>
        <v>0.92300000000000004</v>
      </c>
    </row>
    <row r="39" spans="1:7" x14ac:dyDescent="0.3">
      <c r="A39" s="11" t="s">
        <v>327</v>
      </c>
      <c r="B39" s="9" t="s">
        <v>1548</v>
      </c>
      <c r="C39" s="11" t="s">
        <v>1675</v>
      </c>
      <c r="D39" s="9" t="s">
        <v>1674</v>
      </c>
      <c r="E39" s="70" t="s">
        <v>1671</v>
      </c>
      <c r="F39" s="73">
        <f>ROUND(IFERROR(VLOOKUP(C39,#REF!,4,FALSE), 0.8014),3)</f>
        <v>0.80100000000000005</v>
      </c>
      <c r="G39" s="74">
        <f>ROUND(IFERROR(VLOOKUP(C39,#REF!,3,FALSE),0.9227),3)</f>
        <v>0.92300000000000004</v>
      </c>
    </row>
    <row r="40" spans="1:7" ht="28.8" x14ac:dyDescent="0.3">
      <c r="A40" s="11" t="s">
        <v>328</v>
      </c>
      <c r="B40" s="9" t="s">
        <v>1226</v>
      </c>
      <c r="C40" s="10" t="s">
        <v>1225</v>
      </c>
      <c r="D40" s="9" t="s">
        <v>1224</v>
      </c>
      <c r="E40" s="70" t="s">
        <v>746</v>
      </c>
      <c r="F40" s="73">
        <f>ROUND(IFERROR(VLOOKUP(C40,#REF!,4,FALSE), 0.8014),3)</f>
        <v>0.80100000000000005</v>
      </c>
      <c r="G40" s="74">
        <f>ROUND(IFERROR(VLOOKUP(C40,#REF!,3,FALSE),0.9227),3)</f>
        <v>0.92300000000000004</v>
      </c>
    </row>
    <row r="41" spans="1:7" ht="28.8" x14ac:dyDescent="0.3">
      <c r="A41" s="11" t="s">
        <v>328</v>
      </c>
      <c r="B41" s="9" t="s">
        <v>1226</v>
      </c>
      <c r="C41" s="10" t="s">
        <v>1228</v>
      </c>
      <c r="D41" s="9" t="s">
        <v>1227</v>
      </c>
      <c r="E41" s="70" t="s">
        <v>746</v>
      </c>
      <c r="F41" s="73">
        <f>ROUND(IFERROR(VLOOKUP(C41,#REF!,4,FALSE), 0.8014),3)</f>
        <v>0.80100000000000005</v>
      </c>
      <c r="G41" s="74">
        <f>ROUND(IFERROR(VLOOKUP(C41,#REF!,3,FALSE),0.9227),3)</f>
        <v>0.92300000000000004</v>
      </c>
    </row>
    <row r="42" spans="1:7" ht="28.8" x14ac:dyDescent="0.3">
      <c r="A42" s="11" t="s">
        <v>328</v>
      </c>
      <c r="B42" s="9" t="s">
        <v>1226</v>
      </c>
      <c r="C42" s="10" t="s">
        <v>1239</v>
      </c>
      <c r="D42" s="9" t="s">
        <v>1238</v>
      </c>
      <c r="E42" s="70" t="s">
        <v>746</v>
      </c>
      <c r="F42" s="73">
        <f>ROUND(IFERROR(VLOOKUP(C42,#REF!,4,FALSE), 0.8014),3)</f>
        <v>0.80100000000000005</v>
      </c>
      <c r="G42" s="74">
        <f>ROUND(IFERROR(VLOOKUP(C42,#REF!,3,FALSE),0.9227),3)</f>
        <v>0.92300000000000004</v>
      </c>
    </row>
    <row r="43" spans="1:7" ht="28.8" x14ac:dyDescent="0.3">
      <c r="A43" s="11" t="s">
        <v>328</v>
      </c>
      <c r="B43" s="9" t="s">
        <v>1226</v>
      </c>
      <c r="C43" s="10" t="s">
        <v>1547</v>
      </c>
      <c r="D43" s="9" t="s">
        <v>1546</v>
      </c>
      <c r="E43" s="70" t="s">
        <v>746</v>
      </c>
      <c r="F43" s="73">
        <f>ROUND(IFERROR(VLOOKUP(C43,#REF!,4,FALSE), 0.8014),3)</f>
        <v>0.80100000000000005</v>
      </c>
      <c r="G43" s="74">
        <f>ROUND(IFERROR(VLOOKUP(C43,#REF!,3,FALSE),0.9227),3)</f>
        <v>0.92300000000000004</v>
      </c>
    </row>
    <row r="44" spans="1:7" ht="28.8" x14ac:dyDescent="0.3">
      <c r="A44" s="11" t="s">
        <v>328</v>
      </c>
      <c r="B44" s="9" t="s">
        <v>1226</v>
      </c>
      <c r="C44" s="11" t="s">
        <v>1676</v>
      </c>
      <c r="D44" s="9" t="s">
        <v>1672</v>
      </c>
      <c r="E44" s="70" t="s">
        <v>1671</v>
      </c>
      <c r="F44" s="73">
        <f>ROUND(IFERROR(VLOOKUP(C44,#REF!,4,FALSE), 0.8014),3)</f>
        <v>0.80100000000000005</v>
      </c>
      <c r="G44" s="74">
        <f>ROUND(IFERROR(VLOOKUP(C44,#REF!,3,FALSE),0.9227),3)</f>
        <v>0.92300000000000004</v>
      </c>
    </row>
    <row r="45" spans="1:7" ht="28.8" x14ac:dyDescent="0.3">
      <c r="A45" s="11" t="s">
        <v>329</v>
      </c>
      <c r="B45" s="9" t="s">
        <v>793</v>
      </c>
      <c r="C45" s="10" t="s">
        <v>792</v>
      </c>
      <c r="D45" s="9" t="s">
        <v>791</v>
      </c>
      <c r="E45" s="70" t="s">
        <v>746</v>
      </c>
      <c r="F45" s="73">
        <f>ROUND(IFERROR(VLOOKUP(C45,#REF!,4,FALSE), 0.8014),3)</f>
        <v>0.80100000000000005</v>
      </c>
      <c r="G45" s="74">
        <f>ROUND(IFERROR(VLOOKUP(C45,#REF!,3,FALSE),0.9227),3)</f>
        <v>0.92300000000000004</v>
      </c>
    </row>
    <row r="46" spans="1:7" ht="28.8" x14ac:dyDescent="0.3">
      <c r="A46" s="11" t="s">
        <v>329</v>
      </c>
      <c r="B46" s="9" t="s">
        <v>793</v>
      </c>
      <c r="C46" s="10" t="s">
        <v>1602</v>
      </c>
      <c r="D46" s="9" t="s">
        <v>1104</v>
      </c>
      <c r="E46" s="70" t="s">
        <v>746</v>
      </c>
      <c r="F46" s="73">
        <f>ROUND(IFERROR(VLOOKUP(C46,#REF!,4,FALSE), 0.8014),3)</f>
        <v>0.80100000000000005</v>
      </c>
      <c r="G46" s="74">
        <f>ROUND(IFERROR(VLOOKUP(C46,#REF!,3,FALSE),0.9227),3)</f>
        <v>0.92300000000000004</v>
      </c>
    </row>
    <row r="47" spans="1:7" ht="43.2" x14ac:dyDescent="0.3">
      <c r="A47" s="11" t="s">
        <v>330</v>
      </c>
      <c r="B47" s="9" t="s">
        <v>1603</v>
      </c>
      <c r="C47" s="10" t="s">
        <v>1602</v>
      </c>
      <c r="D47" s="9" t="s">
        <v>1104</v>
      </c>
      <c r="E47" s="70" t="s">
        <v>746</v>
      </c>
      <c r="F47" s="73">
        <f>ROUND(IFERROR(VLOOKUP(C47,#REF!,4,FALSE), 0.8014),3)</f>
        <v>0.80100000000000005</v>
      </c>
      <c r="G47" s="74">
        <f>ROUND(IFERROR(VLOOKUP(C47,#REF!,3,FALSE),0.9227),3)</f>
        <v>0.92300000000000004</v>
      </c>
    </row>
    <row r="48" spans="1:7" ht="43.2" x14ac:dyDescent="0.3">
      <c r="A48" s="11" t="s">
        <v>330</v>
      </c>
      <c r="B48" s="9" t="s">
        <v>1603</v>
      </c>
      <c r="C48" s="11" t="s">
        <v>1786</v>
      </c>
      <c r="D48" s="9" t="s">
        <v>1785</v>
      </c>
      <c r="E48" s="70" t="s">
        <v>1671</v>
      </c>
      <c r="F48" s="73">
        <f>ROUND(IFERROR(VLOOKUP(C48,#REF!,4,FALSE), 0.8014),3)</f>
        <v>0.80100000000000005</v>
      </c>
      <c r="G48" s="74">
        <f>ROUND(IFERROR(VLOOKUP(C48,#REF!,3,FALSE),0.9227),3)</f>
        <v>0.92300000000000004</v>
      </c>
    </row>
    <row r="49" spans="1:7" ht="28.8" x14ac:dyDescent="0.3">
      <c r="A49" s="11" t="s">
        <v>331</v>
      </c>
      <c r="B49" s="9" t="s">
        <v>786</v>
      </c>
      <c r="C49" s="10" t="s">
        <v>785</v>
      </c>
      <c r="D49" s="9" t="s">
        <v>784</v>
      </c>
      <c r="E49" s="70" t="s">
        <v>746</v>
      </c>
      <c r="F49" s="73">
        <f>ROUND(IFERROR(VLOOKUP(C49,#REF!,4,FALSE), 0.8014),3)</f>
        <v>0.80100000000000005</v>
      </c>
      <c r="G49" s="74">
        <f>ROUND(IFERROR(VLOOKUP(C49,#REF!,3,FALSE),0.9227),3)</f>
        <v>0.92300000000000004</v>
      </c>
    </row>
    <row r="50" spans="1:7" ht="28.8" x14ac:dyDescent="0.3">
      <c r="A50" s="11" t="s">
        <v>331</v>
      </c>
      <c r="B50" s="9" t="s">
        <v>786</v>
      </c>
      <c r="C50" s="10" t="s">
        <v>1225</v>
      </c>
      <c r="D50" s="9" t="s">
        <v>1224</v>
      </c>
      <c r="E50" s="70" t="s">
        <v>746</v>
      </c>
      <c r="F50" s="73">
        <f>ROUND(IFERROR(VLOOKUP(C50,#REF!,4,FALSE), 0.8014),3)</f>
        <v>0.80100000000000005</v>
      </c>
      <c r="G50" s="74">
        <f>ROUND(IFERROR(VLOOKUP(C50,#REF!,3,FALSE),0.9227),3)</f>
        <v>0.92300000000000004</v>
      </c>
    </row>
    <row r="51" spans="1:7" ht="28.8" x14ac:dyDescent="0.3">
      <c r="A51" s="11" t="s">
        <v>331</v>
      </c>
      <c r="B51" s="9" t="s">
        <v>786</v>
      </c>
      <c r="C51" s="10" t="s">
        <v>1239</v>
      </c>
      <c r="D51" s="9" t="s">
        <v>1238</v>
      </c>
      <c r="E51" s="70" t="s">
        <v>746</v>
      </c>
      <c r="F51" s="73">
        <f>ROUND(IFERROR(VLOOKUP(C51,#REF!,4,FALSE), 0.8014),3)</f>
        <v>0.80100000000000005</v>
      </c>
      <c r="G51" s="74">
        <f>ROUND(IFERROR(VLOOKUP(C51,#REF!,3,FALSE),0.9227),3)</f>
        <v>0.92300000000000004</v>
      </c>
    </row>
    <row r="52" spans="1:7" ht="28.8" x14ac:dyDescent="0.3">
      <c r="A52" s="11" t="s">
        <v>332</v>
      </c>
      <c r="B52" s="9" t="s">
        <v>1220</v>
      </c>
      <c r="C52" s="10" t="s">
        <v>1219</v>
      </c>
      <c r="D52" s="9" t="s">
        <v>1218</v>
      </c>
      <c r="E52" s="70" t="s">
        <v>746</v>
      </c>
      <c r="F52" s="73">
        <f>ROUND(IFERROR(VLOOKUP(C52,#REF!,4,FALSE), 0.8014),3)</f>
        <v>0.80100000000000005</v>
      </c>
      <c r="G52" s="74">
        <f>ROUND(IFERROR(VLOOKUP(C52,#REF!,3,FALSE),0.9227),3)</f>
        <v>0.92300000000000004</v>
      </c>
    </row>
    <row r="53" spans="1:7" ht="28.8" x14ac:dyDescent="0.3">
      <c r="A53" s="11" t="s">
        <v>332</v>
      </c>
      <c r="B53" s="9" t="s">
        <v>1220</v>
      </c>
      <c r="C53" s="10" t="s">
        <v>1602</v>
      </c>
      <c r="D53" s="9" t="s">
        <v>1104</v>
      </c>
      <c r="E53" s="70" t="s">
        <v>746</v>
      </c>
      <c r="F53" s="73">
        <f>ROUND(IFERROR(VLOOKUP(C53,#REF!,4,FALSE), 0.8014),3)</f>
        <v>0.80100000000000005</v>
      </c>
      <c r="G53" s="74">
        <f>ROUND(IFERROR(VLOOKUP(C53,#REF!,3,FALSE),0.9227),3)</f>
        <v>0.92300000000000004</v>
      </c>
    </row>
    <row r="54" spans="1:7" ht="28.8" x14ac:dyDescent="0.3">
      <c r="A54" s="11" t="s">
        <v>332</v>
      </c>
      <c r="B54" s="9" t="s">
        <v>1220</v>
      </c>
      <c r="C54" s="11" t="s">
        <v>1677</v>
      </c>
      <c r="D54" s="9" t="s">
        <v>1218</v>
      </c>
      <c r="E54" s="70" t="s">
        <v>1671</v>
      </c>
      <c r="F54" s="73">
        <f>ROUND(IFERROR(VLOOKUP(C54,#REF!,4,FALSE), 0.8014),3)</f>
        <v>0.80100000000000005</v>
      </c>
      <c r="G54" s="74">
        <f>ROUND(IFERROR(VLOOKUP(C54,#REF!,3,FALSE),0.9227),3)</f>
        <v>0.92300000000000004</v>
      </c>
    </row>
    <row r="55" spans="1:7" ht="28.8" x14ac:dyDescent="0.3">
      <c r="A55" s="12" t="s">
        <v>333</v>
      </c>
      <c r="B55" s="9" t="s">
        <v>1549</v>
      </c>
      <c r="C55" s="11" t="s">
        <v>1547</v>
      </c>
      <c r="D55" s="9" t="s">
        <v>1546</v>
      </c>
      <c r="E55" s="70" t="s">
        <v>746</v>
      </c>
      <c r="F55" s="73">
        <f>ROUND(IFERROR(VLOOKUP(C55,#REF!,4,FALSE), 0.8014),3)</f>
        <v>0.80100000000000005</v>
      </c>
      <c r="G55" s="74">
        <f>ROUND(IFERROR(VLOOKUP(C55,#REF!,3,FALSE),0.9227),3)</f>
        <v>0.92300000000000004</v>
      </c>
    </row>
    <row r="56" spans="1:7" ht="28.8" x14ac:dyDescent="0.3">
      <c r="A56" s="11" t="s">
        <v>334</v>
      </c>
      <c r="B56" s="9" t="s">
        <v>1221</v>
      </c>
      <c r="C56" s="10" t="s">
        <v>1219</v>
      </c>
      <c r="D56" s="9" t="s">
        <v>1218</v>
      </c>
      <c r="E56" s="70" t="s">
        <v>746</v>
      </c>
      <c r="F56" s="73">
        <f>ROUND(IFERROR(VLOOKUP(C56,#REF!,4,FALSE), 0.8014),3)</f>
        <v>0.80100000000000005</v>
      </c>
      <c r="G56" s="74">
        <f>ROUND(IFERROR(VLOOKUP(C56,#REF!,3,FALSE),0.9227),3)</f>
        <v>0.92300000000000004</v>
      </c>
    </row>
    <row r="57" spans="1:7" ht="28.8" x14ac:dyDescent="0.3">
      <c r="A57" s="11" t="s">
        <v>334</v>
      </c>
      <c r="B57" s="9" t="s">
        <v>1221</v>
      </c>
      <c r="C57" s="10" t="s">
        <v>1230</v>
      </c>
      <c r="D57" s="9" t="s">
        <v>1229</v>
      </c>
      <c r="E57" s="70" t="s">
        <v>746</v>
      </c>
      <c r="F57" s="73">
        <f>ROUND(IFERROR(VLOOKUP(C57,#REF!,4,FALSE), 0.8014),3)</f>
        <v>0.80100000000000005</v>
      </c>
      <c r="G57" s="74">
        <f>ROUND(IFERROR(VLOOKUP(C57,#REF!,3,FALSE),0.9227),3)</f>
        <v>0.92300000000000004</v>
      </c>
    </row>
    <row r="58" spans="1:7" ht="28.8" x14ac:dyDescent="0.3">
      <c r="A58" s="11" t="s">
        <v>334</v>
      </c>
      <c r="B58" s="9" t="s">
        <v>1221</v>
      </c>
      <c r="C58" s="10" t="s">
        <v>1602</v>
      </c>
      <c r="D58" s="9" t="s">
        <v>1104</v>
      </c>
      <c r="E58" s="70" t="s">
        <v>746</v>
      </c>
      <c r="F58" s="73">
        <f>ROUND(IFERROR(VLOOKUP(C58,#REF!,4,FALSE), 0.8014),3)</f>
        <v>0.80100000000000005</v>
      </c>
      <c r="G58" s="74">
        <f>ROUND(IFERROR(VLOOKUP(C58,#REF!,3,FALSE),0.9227),3)</f>
        <v>0.92300000000000004</v>
      </c>
    </row>
    <row r="59" spans="1:7" ht="28.8" x14ac:dyDescent="0.3">
      <c r="A59" s="11" t="s">
        <v>334</v>
      </c>
      <c r="B59" s="9" t="s">
        <v>1221</v>
      </c>
      <c r="C59" s="11" t="s">
        <v>1787</v>
      </c>
      <c r="D59" s="9" t="s">
        <v>1785</v>
      </c>
      <c r="E59" s="70" t="s">
        <v>1671</v>
      </c>
      <c r="F59" s="73">
        <f>ROUND(IFERROR(VLOOKUP(C59,#REF!,4,FALSE), 0.8014),3)</f>
        <v>0.80100000000000005</v>
      </c>
      <c r="G59" s="74">
        <f>ROUND(IFERROR(VLOOKUP(C59,#REF!,3,FALSE),0.9227),3)</f>
        <v>0.92300000000000004</v>
      </c>
    </row>
    <row r="60" spans="1:7" ht="28.8" x14ac:dyDescent="0.3">
      <c r="A60" s="11" t="s">
        <v>335</v>
      </c>
      <c r="B60" s="9" t="s">
        <v>1604</v>
      </c>
      <c r="C60" s="10" t="s">
        <v>1602</v>
      </c>
      <c r="D60" s="9" t="s">
        <v>1104</v>
      </c>
      <c r="E60" s="70" t="s">
        <v>746</v>
      </c>
      <c r="F60" s="73">
        <f>ROUND(IFERROR(VLOOKUP(C60,#REF!,4,FALSE), 0.8014),3)</f>
        <v>0.80100000000000005</v>
      </c>
      <c r="G60" s="74">
        <f>ROUND(IFERROR(VLOOKUP(C60,#REF!,3,FALSE),0.9227),3)</f>
        <v>0.92300000000000004</v>
      </c>
    </row>
    <row r="61" spans="1:7" ht="28.8" x14ac:dyDescent="0.3">
      <c r="A61" s="11" t="s">
        <v>336</v>
      </c>
      <c r="B61" s="9" t="s">
        <v>771</v>
      </c>
      <c r="C61" s="10" t="s">
        <v>770</v>
      </c>
      <c r="D61" s="9" t="s">
        <v>769</v>
      </c>
      <c r="E61" s="70" t="s">
        <v>746</v>
      </c>
      <c r="F61" s="73">
        <f>ROUND(IFERROR(VLOOKUP(C61,#REF!,4,FALSE), 0.8014),3)</f>
        <v>0.80100000000000005</v>
      </c>
      <c r="G61" s="74">
        <f>ROUND(IFERROR(VLOOKUP(C61,#REF!,3,FALSE),0.9227),3)</f>
        <v>0.92300000000000004</v>
      </c>
    </row>
    <row r="62" spans="1:7" ht="28.8" x14ac:dyDescent="0.3">
      <c r="A62" s="11" t="s">
        <v>336</v>
      </c>
      <c r="B62" s="9" t="s">
        <v>771</v>
      </c>
      <c r="C62" s="10" t="s">
        <v>1244</v>
      </c>
      <c r="D62" s="9" t="s">
        <v>1243</v>
      </c>
      <c r="E62" s="70" t="s">
        <v>746</v>
      </c>
      <c r="F62" s="73">
        <f>ROUND(IFERROR(VLOOKUP(C62,#REF!,4,FALSE), 0.8014),3)</f>
        <v>0.80100000000000005</v>
      </c>
      <c r="G62" s="74">
        <f>ROUND(IFERROR(VLOOKUP(C62,#REF!,3,FALSE),0.9227),3)</f>
        <v>0.92300000000000004</v>
      </c>
    </row>
    <row r="63" spans="1:7" ht="28.8" x14ac:dyDescent="0.3">
      <c r="A63" s="11" t="s">
        <v>337</v>
      </c>
      <c r="B63" s="9" t="s">
        <v>772</v>
      </c>
      <c r="C63" s="10" t="s">
        <v>770</v>
      </c>
      <c r="D63" s="9" t="s">
        <v>769</v>
      </c>
      <c r="E63" s="70" t="s">
        <v>746</v>
      </c>
      <c r="F63" s="73">
        <f>ROUND(IFERROR(VLOOKUP(C63,#REF!,4,FALSE), 0.8014),3)</f>
        <v>0.80100000000000005</v>
      </c>
      <c r="G63" s="74">
        <f>ROUND(IFERROR(VLOOKUP(C63,#REF!,3,FALSE),0.9227),3)</f>
        <v>0.92300000000000004</v>
      </c>
    </row>
    <row r="64" spans="1:7" ht="28.8" x14ac:dyDescent="0.3">
      <c r="A64" s="11" t="s">
        <v>337</v>
      </c>
      <c r="B64" s="9" t="s">
        <v>772</v>
      </c>
      <c r="C64" s="10" t="s">
        <v>1244</v>
      </c>
      <c r="D64" s="9" t="s">
        <v>1243</v>
      </c>
      <c r="E64" s="70" t="s">
        <v>746</v>
      </c>
      <c r="F64" s="73">
        <f>ROUND(IFERROR(VLOOKUP(C64,#REF!,4,FALSE), 0.8014),3)</f>
        <v>0.80100000000000005</v>
      </c>
      <c r="G64" s="74">
        <f>ROUND(IFERROR(VLOOKUP(C64,#REF!,3,FALSE),0.9227),3)</f>
        <v>0.92300000000000004</v>
      </c>
    </row>
    <row r="65" spans="1:7" ht="28.8" x14ac:dyDescent="0.3">
      <c r="A65" s="11" t="s">
        <v>338</v>
      </c>
      <c r="B65" s="9" t="s">
        <v>783</v>
      </c>
      <c r="C65" s="10" t="s">
        <v>782</v>
      </c>
      <c r="D65" s="9" t="s">
        <v>781</v>
      </c>
      <c r="E65" s="70" t="s">
        <v>746</v>
      </c>
      <c r="F65" s="73">
        <f>ROUND(IFERROR(VLOOKUP(C65,#REF!,4,FALSE), 0.8014),3)</f>
        <v>0.80100000000000005</v>
      </c>
      <c r="G65" s="74">
        <f>ROUND(IFERROR(VLOOKUP(C65,#REF!,3,FALSE),0.9227),3)</f>
        <v>0.92300000000000004</v>
      </c>
    </row>
    <row r="66" spans="1:7" ht="28.8" x14ac:dyDescent="0.3">
      <c r="A66" s="11" t="s">
        <v>338</v>
      </c>
      <c r="B66" s="9" t="s">
        <v>783</v>
      </c>
      <c r="C66" s="10" t="s">
        <v>1602</v>
      </c>
      <c r="D66" s="9" t="s">
        <v>1104</v>
      </c>
      <c r="E66" s="70" t="s">
        <v>746</v>
      </c>
      <c r="F66" s="73">
        <f>ROUND(IFERROR(VLOOKUP(C66,#REF!,4,FALSE), 0.8014),3)</f>
        <v>0.80100000000000005</v>
      </c>
      <c r="G66" s="74">
        <f>ROUND(IFERROR(VLOOKUP(C66,#REF!,3,FALSE),0.9227),3)</f>
        <v>0.92300000000000004</v>
      </c>
    </row>
    <row r="67" spans="1:7" ht="28.8" x14ac:dyDescent="0.3">
      <c r="A67" s="11" t="s">
        <v>339</v>
      </c>
      <c r="B67" s="9" t="s">
        <v>773</v>
      </c>
      <c r="C67" s="10" t="s">
        <v>770</v>
      </c>
      <c r="D67" s="9" t="s">
        <v>769</v>
      </c>
      <c r="E67" s="70" t="s">
        <v>746</v>
      </c>
      <c r="F67" s="73">
        <f>ROUND(IFERROR(VLOOKUP(C67,#REF!,4,FALSE), 0.8014),3)</f>
        <v>0.80100000000000005</v>
      </c>
      <c r="G67" s="74">
        <f>ROUND(IFERROR(VLOOKUP(C67,#REF!,3,FALSE),0.9227),3)</f>
        <v>0.92300000000000004</v>
      </c>
    </row>
    <row r="68" spans="1:7" ht="28.8" x14ac:dyDescent="0.3">
      <c r="A68" s="11" t="s">
        <v>340</v>
      </c>
      <c r="B68" s="9" t="s">
        <v>774</v>
      </c>
      <c r="C68" s="10" t="s">
        <v>770</v>
      </c>
      <c r="D68" s="9" t="s">
        <v>769</v>
      </c>
      <c r="E68" s="70" t="s">
        <v>746</v>
      </c>
      <c r="F68" s="73">
        <f>ROUND(IFERROR(VLOOKUP(C68,#REF!,4,FALSE), 0.8014),3)</f>
        <v>0.80100000000000005</v>
      </c>
      <c r="G68" s="74">
        <f>ROUND(IFERROR(VLOOKUP(C68,#REF!,3,FALSE),0.9227),3)</f>
        <v>0.92300000000000004</v>
      </c>
    </row>
    <row r="69" spans="1:7" ht="28.8" x14ac:dyDescent="0.3">
      <c r="A69" s="11" t="s">
        <v>340</v>
      </c>
      <c r="B69" s="9" t="s">
        <v>774</v>
      </c>
      <c r="C69" s="11" t="s">
        <v>1678</v>
      </c>
      <c r="D69" s="9" t="s">
        <v>769</v>
      </c>
      <c r="E69" s="70" t="s">
        <v>1671</v>
      </c>
      <c r="F69" s="73">
        <f>ROUND(IFERROR(VLOOKUP(C69,#REF!,4,FALSE), 0.8014),3)</f>
        <v>0.80100000000000005</v>
      </c>
      <c r="G69" s="74">
        <f>ROUND(IFERROR(VLOOKUP(C69,#REF!,3,FALSE),0.9227),3)</f>
        <v>0.92300000000000004</v>
      </c>
    </row>
    <row r="70" spans="1:7" ht="28.8" x14ac:dyDescent="0.3">
      <c r="A70" s="11" t="s">
        <v>341</v>
      </c>
      <c r="B70" s="9" t="s">
        <v>794</v>
      </c>
      <c r="C70" s="10" t="s">
        <v>792</v>
      </c>
      <c r="D70" s="9" t="s">
        <v>791</v>
      </c>
      <c r="E70" s="70" t="s">
        <v>746</v>
      </c>
      <c r="F70" s="73">
        <f>ROUND(IFERROR(VLOOKUP(C70,#REF!,4,FALSE), 0.8014),3)</f>
        <v>0.80100000000000005</v>
      </c>
      <c r="G70" s="74">
        <f>ROUND(IFERROR(VLOOKUP(C70,#REF!,3,FALSE),0.9227),3)</f>
        <v>0.92300000000000004</v>
      </c>
    </row>
    <row r="71" spans="1:7" ht="28.8" x14ac:dyDescent="0.3">
      <c r="A71" s="11" t="s">
        <v>341</v>
      </c>
      <c r="B71" s="9" t="s">
        <v>794</v>
      </c>
      <c r="C71" s="10" t="s">
        <v>1602</v>
      </c>
      <c r="D71" s="9" t="s">
        <v>1104</v>
      </c>
      <c r="E71" s="70" t="s">
        <v>746</v>
      </c>
      <c r="F71" s="73">
        <f>ROUND(IFERROR(VLOOKUP(C71,#REF!,4,FALSE), 0.8014),3)</f>
        <v>0.80100000000000005</v>
      </c>
      <c r="G71" s="74">
        <f>ROUND(IFERROR(VLOOKUP(C71,#REF!,3,FALSE),0.9227),3)</f>
        <v>0.92300000000000004</v>
      </c>
    </row>
    <row r="72" spans="1:7" ht="57.6" x14ac:dyDescent="0.3">
      <c r="A72" s="11" t="s">
        <v>342</v>
      </c>
      <c r="B72" s="9" t="s">
        <v>1605</v>
      </c>
      <c r="C72" s="10" t="s">
        <v>1602</v>
      </c>
      <c r="D72" s="9" t="s">
        <v>1104</v>
      </c>
      <c r="E72" s="70" t="s">
        <v>746</v>
      </c>
      <c r="F72" s="73">
        <f>ROUND(IFERROR(VLOOKUP(C72,#REF!,4,FALSE), 0.8014),3)</f>
        <v>0.80100000000000005</v>
      </c>
      <c r="G72" s="74">
        <f>ROUND(IFERROR(VLOOKUP(C72,#REF!,3,FALSE),0.9227),3)</f>
        <v>0.92300000000000004</v>
      </c>
    </row>
    <row r="73" spans="1:7" ht="28.8" x14ac:dyDescent="0.3">
      <c r="A73" s="11" t="s">
        <v>343</v>
      </c>
      <c r="B73" s="9" t="s">
        <v>1606</v>
      </c>
      <c r="C73" s="10" t="s">
        <v>1602</v>
      </c>
      <c r="D73" s="9" t="s">
        <v>1104</v>
      </c>
      <c r="E73" s="70" t="s">
        <v>746</v>
      </c>
      <c r="F73" s="73">
        <f>ROUND(IFERROR(VLOOKUP(C73,#REF!,4,FALSE), 0.8014),3)</f>
        <v>0.80100000000000005</v>
      </c>
      <c r="G73" s="74">
        <f>ROUND(IFERROR(VLOOKUP(C73,#REF!,3,FALSE),0.9227),3)</f>
        <v>0.92300000000000004</v>
      </c>
    </row>
    <row r="74" spans="1:7" x14ac:dyDescent="0.3">
      <c r="A74" s="11" t="s">
        <v>344</v>
      </c>
      <c r="B74" s="9" t="s">
        <v>1240</v>
      </c>
      <c r="C74" s="10" t="s">
        <v>1239</v>
      </c>
      <c r="D74" s="9" t="s">
        <v>1238</v>
      </c>
      <c r="E74" s="70" t="s">
        <v>746</v>
      </c>
      <c r="F74" s="73">
        <f>ROUND(IFERROR(VLOOKUP(C74,#REF!,4,FALSE), 0.8014),3)</f>
        <v>0.80100000000000005</v>
      </c>
      <c r="G74" s="74">
        <f>ROUND(IFERROR(VLOOKUP(C74,#REF!,3,FALSE),0.9227),3)</f>
        <v>0.92300000000000004</v>
      </c>
    </row>
    <row r="75" spans="1:7" ht="28.8" x14ac:dyDescent="0.3">
      <c r="A75" s="11" t="s">
        <v>344</v>
      </c>
      <c r="B75" s="9" t="s">
        <v>1240</v>
      </c>
      <c r="C75" s="10" t="s">
        <v>1602</v>
      </c>
      <c r="D75" s="9" t="s">
        <v>1104</v>
      </c>
      <c r="E75" s="70" t="s">
        <v>746</v>
      </c>
      <c r="F75" s="73">
        <f>ROUND(IFERROR(VLOOKUP(C75,#REF!,4,FALSE), 0.8014),3)</f>
        <v>0.80100000000000005</v>
      </c>
      <c r="G75" s="74">
        <f>ROUND(IFERROR(VLOOKUP(C75,#REF!,3,FALSE),0.9227),3)</f>
        <v>0.92300000000000004</v>
      </c>
    </row>
    <row r="76" spans="1:7" ht="28.8" x14ac:dyDescent="0.3">
      <c r="A76" s="11" t="s">
        <v>345</v>
      </c>
      <c r="B76" s="9" t="s">
        <v>1607</v>
      </c>
      <c r="C76" s="10" t="s">
        <v>1602</v>
      </c>
      <c r="D76" s="9" t="s">
        <v>1104</v>
      </c>
      <c r="E76" s="70" t="s">
        <v>746</v>
      </c>
      <c r="F76" s="73">
        <f>ROUND(IFERROR(VLOOKUP(C76,#REF!,4,FALSE), 0.8014),3)</f>
        <v>0.80100000000000005</v>
      </c>
      <c r="G76" s="74">
        <f>ROUND(IFERROR(VLOOKUP(C76,#REF!,3,FALSE),0.9227),3)</f>
        <v>0.92300000000000004</v>
      </c>
    </row>
    <row r="77" spans="1:7" x14ac:dyDescent="0.3">
      <c r="A77" s="11" t="s">
        <v>346</v>
      </c>
      <c r="B77" s="9" t="s">
        <v>775</v>
      </c>
      <c r="C77" s="10" t="s">
        <v>770</v>
      </c>
      <c r="D77" s="9" t="s">
        <v>769</v>
      </c>
      <c r="E77" s="70" t="s">
        <v>746</v>
      </c>
      <c r="F77" s="73">
        <f>ROUND(IFERROR(VLOOKUP(C77,#REF!,4,FALSE), 0.8014),3)</f>
        <v>0.80100000000000005</v>
      </c>
      <c r="G77" s="74">
        <f>ROUND(IFERROR(VLOOKUP(C77,#REF!,3,FALSE),0.9227),3)</f>
        <v>0.92300000000000004</v>
      </c>
    </row>
    <row r="78" spans="1:7" ht="28.8" x14ac:dyDescent="0.3">
      <c r="A78" s="11" t="s">
        <v>347</v>
      </c>
      <c r="B78" s="9" t="s">
        <v>795</v>
      </c>
      <c r="C78" s="10" t="s">
        <v>792</v>
      </c>
      <c r="D78" s="9" t="s">
        <v>791</v>
      </c>
      <c r="E78" s="70" t="s">
        <v>746</v>
      </c>
      <c r="F78" s="73">
        <f>ROUND(IFERROR(VLOOKUP(C78,#REF!,4,FALSE), 0.8014),3)</f>
        <v>0.80100000000000005</v>
      </c>
      <c r="G78" s="74">
        <f>ROUND(IFERROR(VLOOKUP(C78,#REF!,3,FALSE),0.9227),3)</f>
        <v>0.92300000000000004</v>
      </c>
    </row>
    <row r="79" spans="1:7" ht="28.8" x14ac:dyDescent="0.3">
      <c r="A79" s="11" t="s">
        <v>347</v>
      </c>
      <c r="B79" s="9" t="s">
        <v>795</v>
      </c>
      <c r="C79" s="10" t="s">
        <v>1602</v>
      </c>
      <c r="D79" s="9" t="s">
        <v>1104</v>
      </c>
      <c r="E79" s="70" t="s">
        <v>746</v>
      </c>
      <c r="F79" s="73">
        <f>ROUND(IFERROR(VLOOKUP(C79,#REF!,4,FALSE), 0.8014),3)</f>
        <v>0.80100000000000005</v>
      </c>
      <c r="G79" s="74">
        <f>ROUND(IFERROR(VLOOKUP(C79,#REF!,3,FALSE),0.9227),3)</f>
        <v>0.92300000000000004</v>
      </c>
    </row>
    <row r="80" spans="1:7" ht="28.8" x14ac:dyDescent="0.3">
      <c r="A80" s="11" t="s">
        <v>348</v>
      </c>
      <c r="B80" s="9" t="s">
        <v>1608</v>
      </c>
      <c r="C80" s="10" t="s">
        <v>1602</v>
      </c>
      <c r="D80" s="9" t="s">
        <v>1104</v>
      </c>
      <c r="E80" s="70" t="s">
        <v>746</v>
      </c>
      <c r="F80" s="73">
        <f>ROUND(IFERROR(VLOOKUP(C80,#REF!,4,FALSE), 0.8014),3)</f>
        <v>0.80100000000000005</v>
      </c>
      <c r="G80" s="74">
        <f>ROUND(IFERROR(VLOOKUP(C80,#REF!,3,FALSE),0.9227),3)</f>
        <v>0.92300000000000004</v>
      </c>
    </row>
    <row r="81" spans="1:7" ht="28.8" x14ac:dyDescent="0.3">
      <c r="A81" s="10" t="s">
        <v>349</v>
      </c>
      <c r="B81" s="9" t="s">
        <v>1613</v>
      </c>
      <c r="C81" s="11" t="s">
        <v>1602</v>
      </c>
      <c r="D81" s="9" t="s">
        <v>1104</v>
      </c>
      <c r="E81" s="70" t="s">
        <v>746</v>
      </c>
      <c r="F81" s="73">
        <f>ROUND(IFERROR(VLOOKUP(C81,#REF!,4,FALSE), 0.8014),3)</f>
        <v>0.80100000000000005</v>
      </c>
      <c r="G81" s="74">
        <f>ROUND(IFERROR(VLOOKUP(C81,#REF!,3,FALSE),0.9227),3)</f>
        <v>0.92300000000000004</v>
      </c>
    </row>
    <row r="82" spans="1:7" ht="28.8" x14ac:dyDescent="0.3">
      <c r="A82" s="10" t="s">
        <v>350</v>
      </c>
      <c r="B82" s="9" t="s">
        <v>1614</v>
      </c>
      <c r="C82" s="11" t="s">
        <v>1602</v>
      </c>
      <c r="D82" s="9" t="s">
        <v>1104</v>
      </c>
      <c r="E82" s="70" t="s">
        <v>746</v>
      </c>
      <c r="F82" s="73">
        <f>ROUND(IFERROR(VLOOKUP(C82,#REF!,4,FALSE), 0.8014),3)</f>
        <v>0.80100000000000005</v>
      </c>
      <c r="G82" s="74">
        <f>ROUND(IFERROR(VLOOKUP(C82,#REF!,3,FALSE),0.9227),3)</f>
        <v>0.92300000000000004</v>
      </c>
    </row>
    <row r="83" spans="1:7" x14ac:dyDescent="0.3">
      <c r="A83" s="11" t="s">
        <v>351</v>
      </c>
      <c r="B83" s="9" t="s">
        <v>1552</v>
      </c>
      <c r="C83" s="10" t="s">
        <v>1551</v>
      </c>
      <c r="D83" s="9" t="s">
        <v>1550</v>
      </c>
      <c r="E83" s="70" t="s">
        <v>746</v>
      </c>
      <c r="F83" s="73">
        <f>ROUND(IFERROR(VLOOKUP(C83,#REF!,4,FALSE), 0.8014),3)</f>
        <v>0.80100000000000005</v>
      </c>
      <c r="G83" s="74">
        <f>ROUND(IFERROR(VLOOKUP(C83,#REF!,3,FALSE),0.9227),3)</f>
        <v>0.92300000000000004</v>
      </c>
    </row>
    <row r="84" spans="1:7" ht="43.2" x14ac:dyDescent="0.3">
      <c r="A84" s="11" t="s">
        <v>352</v>
      </c>
      <c r="B84" s="9" t="s">
        <v>1245</v>
      </c>
      <c r="C84" s="10" t="s">
        <v>1244</v>
      </c>
      <c r="D84" s="9" t="s">
        <v>1243</v>
      </c>
      <c r="E84" s="70" t="s">
        <v>746</v>
      </c>
      <c r="F84" s="73">
        <f>ROUND(IFERROR(VLOOKUP(C84,#REF!,4,FALSE), 0.8014),3)</f>
        <v>0.80100000000000005</v>
      </c>
      <c r="G84" s="74">
        <f>ROUND(IFERROR(VLOOKUP(C84,#REF!,3,FALSE),0.9227),3)</f>
        <v>0.92300000000000004</v>
      </c>
    </row>
    <row r="85" spans="1:7" ht="43.2" x14ac:dyDescent="0.3">
      <c r="A85" s="11" t="s">
        <v>352</v>
      </c>
      <c r="B85" s="9" t="s">
        <v>1245</v>
      </c>
      <c r="C85" s="10" t="s">
        <v>1551</v>
      </c>
      <c r="D85" s="9" t="s">
        <v>1550</v>
      </c>
      <c r="E85" s="70" t="s">
        <v>746</v>
      </c>
      <c r="F85" s="73">
        <f>ROUND(IFERROR(VLOOKUP(C85,#REF!,4,FALSE), 0.8014),3)</f>
        <v>0.80100000000000005</v>
      </c>
      <c r="G85" s="74">
        <f>ROUND(IFERROR(VLOOKUP(C85,#REF!,3,FALSE),0.9227),3)</f>
        <v>0.92300000000000004</v>
      </c>
    </row>
    <row r="86" spans="1:7" ht="28.8" x14ac:dyDescent="0.3">
      <c r="A86" s="11" t="s">
        <v>1610</v>
      </c>
      <c r="B86" s="9" t="s">
        <v>1609</v>
      </c>
      <c r="C86" s="10" t="s">
        <v>1602</v>
      </c>
      <c r="D86" s="9" t="s">
        <v>1104</v>
      </c>
      <c r="E86" s="70" t="s">
        <v>746</v>
      </c>
      <c r="F86" s="73">
        <f>ROUND(IFERROR(VLOOKUP(C86,#REF!,4,FALSE), 0.8014),3)</f>
        <v>0.80100000000000005</v>
      </c>
      <c r="G86" s="74">
        <f>ROUND(IFERROR(VLOOKUP(C86,#REF!,3,FALSE),0.9227),3)</f>
        <v>0.92300000000000004</v>
      </c>
    </row>
    <row r="87" spans="1:7" ht="28.8" x14ac:dyDescent="0.3">
      <c r="A87" s="11" t="s">
        <v>1612</v>
      </c>
      <c r="B87" s="9" t="s">
        <v>1611</v>
      </c>
      <c r="C87" s="10" t="s">
        <v>1602</v>
      </c>
      <c r="D87" s="9" t="s">
        <v>1104</v>
      </c>
      <c r="E87" s="70" t="s">
        <v>746</v>
      </c>
      <c r="F87" s="73">
        <f>ROUND(IFERROR(VLOOKUP(C87,#REF!,4,FALSE), 0.8014),3)</f>
        <v>0.80100000000000005</v>
      </c>
      <c r="G87" s="74">
        <f>ROUND(IFERROR(VLOOKUP(C87,#REF!,3,FALSE),0.9227),3)</f>
        <v>0.92300000000000004</v>
      </c>
    </row>
    <row r="88" spans="1:7" ht="28.8" x14ac:dyDescent="0.3">
      <c r="A88" s="11" t="s">
        <v>353</v>
      </c>
      <c r="B88" s="9" t="s">
        <v>760</v>
      </c>
      <c r="C88" s="10" t="s">
        <v>759</v>
      </c>
      <c r="D88" s="9" t="s">
        <v>758</v>
      </c>
      <c r="E88" s="70" t="s">
        <v>746</v>
      </c>
      <c r="F88" s="73">
        <f>ROUND(IFERROR(VLOOKUP(C88,#REF!,4,FALSE), 0.8014),3)</f>
        <v>0.80100000000000005</v>
      </c>
      <c r="G88" s="74">
        <f>ROUND(IFERROR(VLOOKUP(C88,#REF!,3,FALSE),0.9227),3)</f>
        <v>0.92300000000000004</v>
      </c>
    </row>
    <row r="89" spans="1:7" ht="28.8" x14ac:dyDescent="0.3">
      <c r="A89" s="11" t="s">
        <v>353</v>
      </c>
      <c r="B89" s="9" t="s">
        <v>760</v>
      </c>
      <c r="C89" s="10" t="s">
        <v>765</v>
      </c>
      <c r="D89" s="9" t="s">
        <v>764</v>
      </c>
      <c r="E89" s="70" t="s">
        <v>746</v>
      </c>
      <c r="F89" s="73">
        <f>ROUND(IFERROR(VLOOKUP(C89,#REF!,4,FALSE), 0.8014),3)</f>
        <v>0.80100000000000005</v>
      </c>
      <c r="G89" s="74">
        <f>ROUND(IFERROR(VLOOKUP(C89,#REF!,3,FALSE),0.9227),3)</f>
        <v>0.92300000000000004</v>
      </c>
    </row>
    <row r="90" spans="1:7" ht="28.8" x14ac:dyDescent="0.3">
      <c r="A90" s="11" t="s">
        <v>353</v>
      </c>
      <c r="B90" s="9" t="s">
        <v>760</v>
      </c>
      <c r="C90" s="10" t="s">
        <v>779</v>
      </c>
      <c r="D90" s="9" t="s">
        <v>778</v>
      </c>
      <c r="E90" s="70" t="s">
        <v>746</v>
      </c>
      <c r="F90" s="73">
        <f>ROUND(IFERROR(VLOOKUP(C90,#REF!,4,FALSE), 0.8014),3)</f>
        <v>0.80100000000000005</v>
      </c>
      <c r="G90" s="74">
        <f>ROUND(IFERROR(VLOOKUP(C90,#REF!,3,FALSE),0.9227),3)</f>
        <v>0.92300000000000004</v>
      </c>
    </row>
    <row r="91" spans="1:7" ht="28.8" x14ac:dyDescent="0.3">
      <c r="A91" s="11" t="s">
        <v>353</v>
      </c>
      <c r="B91" s="9" t="s">
        <v>760</v>
      </c>
      <c r="C91" s="10" t="s">
        <v>788</v>
      </c>
      <c r="D91" s="9" t="s">
        <v>787</v>
      </c>
      <c r="E91" s="70" t="s">
        <v>746</v>
      </c>
      <c r="F91" s="73">
        <f>ROUND(IFERROR(VLOOKUP(C91,#REF!,4,FALSE), 0.8014),3)</f>
        <v>0.80100000000000005</v>
      </c>
      <c r="G91" s="74">
        <f>ROUND(IFERROR(VLOOKUP(C91,#REF!,3,FALSE),0.9227),3)</f>
        <v>0.92300000000000004</v>
      </c>
    </row>
    <row r="92" spans="1:7" ht="28.8" x14ac:dyDescent="0.3">
      <c r="A92" s="11" t="s">
        <v>353</v>
      </c>
      <c r="B92" s="9" t="s">
        <v>760</v>
      </c>
      <c r="C92" s="10" t="s">
        <v>1247</v>
      </c>
      <c r="D92" s="9" t="s">
        <v>1246</v>
      </c>
      <c r="E92" s="70" t="s">
        <v>746</v>
      </c>
      <c r="F92" s="73">
        <f>ROUND(IFERROR(VLOOKUP(C92,#REF!,4,FALSE), 0.8014),3)</f>
        <v>0.80100000000000005</v>
      </c>
      <c r="G92" s="74">
        <f>ROUND(IFERROR(VLOOKUP(C92,#REF!,3,FALSE),0.9227),3)</f>
        <v>0.92300000000000004</v>
      </c>
    </row>
    <row r="93" spans="1:7" ht="28.8" x14ac:dyDescent="0.3">
      <c r="A93" s="11" t="s">
        <v>353</v>
      </c>
      <c r="B93" s="9" t="s">
        <v>760</v>
      </c>
      <c r="C93" s="10" t="s">
        <v>1600</v>
      </c>
      <c r="D93" s="9" t="s">
        <v>1599</v>
      </c>
      <c r="E93" s="70" t="s">
        <v>746</v>
      </c>
      <c r="F93" s="73">
        <f>ROUND(IFERROR(VLOOKUP(C93,#REF!,4,FALSE), 0.8014),3)</f>
        <v>0.80100000000000005</v>
      </c>
      <c r="G93" s="74">
        <f>ROUND(IFERROR(VLOOKUP(C93,#REF!,3,FALSE),0.9227),3)</f>
        <v>0.92300000000000004</v>
      </c>
    </row>
    <row r="94" spans="1:7" ht="28.8" x14ac:dyDescent="0.3">
      <c r="A94" s="11" t="s">
        <v>353</v>
      </c>
      <c r="B94" s="9" t="s">
        <v>760</v>
      </c>
      <c r="C94" s="10" t="s">
        <v>1601</v>
      </c>
      <c r="D94" s="9" t="s">
        <v>1101</v>
      </c>
      <c r="E94" s="70" t="s">
        <v>746</v>
      </c>
      <c r="F94" s="73">
        <f>ROUND(IFERROR(VLOOKUP(C94,#REF!,4,FALSE), 0.8014),3)</f>
        <v>0.80100000000000005</v>
      </c>
      <c r="G94" s="74">
        <f>ROUND(IFERROR(VLOOKUP(C94,#REF!,3,FALSE),0.9227),3)</f>
        <v>0.92300000000000004</v>
      </c>
    </row>
    <row r="95" spans="1:7" ht="28.8" x14ac:dyDescent="0.3">
      <c r="A95" s="11" t="s">
        <v>353</v>
      </c>
      <c r="B95" s="9" t="s">
        <v>760</v>
      </c>
      <c r="C95" s="11" t="s">
        <v>1789</v>
      </c>
      <c r="D95" s="16" t="s">
        <v>1788</v>
      </c>
      <c r="E95" s="70" t="s">
        <v>1671</v>
      </c>
      <c r="F95" s="73">
        <f>ROUND(IFERROR(VLOOKUP(C95,#REF!,4,FALSE), 0.8014),3)</f>
        <v>0.80100000000000005</v>
      </c>
      <c r="G95" s="74">
        <f>ROUND(IFERROR(VLOOKUP(C95,#REF!,3,FALSE),0.9227),3)</f>
        <v>0.92300000000000004</v>
      </c>
    </row>
    <row r="96" spans="1:7" ht="28.8" x14ac:dyDescent="0.3">
      <c r="A96" s="11" t="s">
        <v>353</v>
      </c>
      <c r="B96" s="9" t="s">
        <v>760</v>
      </c>
      <c r="C96" s="11" t="s">
        <v>1790</v>
      </c>
      <c r="D96" s="16" t="s">
        <v>764</v>
      </c>
      <c r="E96" s="70" t="s">
        <v>1671</v>
      </c>
      <c r="F96" s="73">
        <f>ROUND(IFERROR(VLOOKUP(C96,#REF!,4,FALSE), 0.8014),3)</f>
        <v>0.80100000000000005</v>
      </c>
      <c r="G96" s="74">
        <f>ROUND(IFERROR(VLOOKUP(C96,#REF!,3,FALSE),0.9227),3)</f>
        <v>0.92300000000000004</v>
      </c>
    </row>
    <row r="97" spans="1:7" ht="28.8" x14ac:dyDescent="0.3">
      <c r="A97" s="11" t="s">
        <v>353</v>
      </c>
      <c r="B97" s="9" t="s">
        <v>760</v>
      </c>
      <c r="C97" s="11" t="s">
        <v>1792</v>
      </c>
      <c r="D97" s="9" t="s">
        <v>1791</v>
      </c>
      <c r="E97" s="70" t="s">
        <v>1671</v>
      </c>
      <c r="F97" s="73">
        <f>ROUND(IFERROR(VLOOKUP(C97,#REF!,4,FALSE), 0.8014),3)</f>
        <v>0.80100000000000005</v>
      </c>
      <c r="G97" s="74">
        <f>ROUND(IFERROR(VLOOKUP(C97,#REF!,3,FALSE),0.9227),3)</f>
        <v>0.92300000000000004</v>
      </c>
    </row>
    <row r="98" spans="1:7" ht="28.8" x14ac:dyDescent="0.3">
      <c r="A98" s="11" t="s">
        <v>353</v>
      </c>
      <c r="B98" s="9" t="s">
        <v>760</v>
      </c>
      <c r="C98" s="11" t="s">
        <v>1793</v>
      </c>
      <c r="D98" s="9" t="s">
        <v>1599</v>
      </c>
      <c r="E98" s="70" t="s">
        <v>1671</v>
      </c>
      <c r="F98" s="73">
        <f>ROUND(IFERROR(VLOOKUP(C98,#REF!,4,FALSE), 0.8014),3)</f>
        <v>0.80100000000000005</v>
      </c>
      <c r="G98" s="74">
        <f>ROUND(IFERROR(VLOOKUP(C98,#REF!,3,FALSE),0.9227),3)</f>
        <v>0.92300000000000004</v>
      </c>
    </row>
    <row r="99" spans="1:7" ht="28.8" x14ac:dyDescent="0.3">
      <c r="A99" s="11" t="s">
        <v>353</v>
      </c>
      <c r="B99" s="9" t="s">
        <v>760</v>
      </c>
      <c r="C99" s="11" t="s">
        <v>1795</v>
      </c>
      <c r="D99" s="9" t="s">
        <v>1794</v>
      </c>
      <c r="E99" s="70" t="s">
        <v>1671</v>
      </c>
      <c r="F99" s="73">
        <f>ROUND(IFERROR(VLOOKUP(C99,#REF!,4,FALSE), 0.8014),3)</f>
        <v>0.80100000000000005</v>
      </c>
      <c r="G99" s="74">
        <f>ROUND(IFERROR(VLOOKUP(C99,#REF!,3,FALSE),0.9227),3)</f>
        <v>0.92300000000000004</v>
      </c>
    </row>
    <row r="100" spans="1:7" ht="28.8" x14ac:dyDescent="0.3">
      <c r="A100" s="11" t="s">
        <v>354</v>
      </c>
      <c r="B100" s="9" t="s">
        <v>798</v>
      </c>
      <c r="C100" s="10" t="s">
        <v>797</v>
      </c>
      <c r="D100" s="9" t="s">
        <v>796</v>
      </c>
      <c r="E100" s="70" t="s">
        <v>746</v>
      </c>
      <c r="F100" s="73">
        <f>ROUND(IFERROR(VLOOKUP(C100,#REF!,4,FALSE), 0.8014),3)</f>
        <v>0.80100000000000005</v>
      </c>
      <c r="G100" s="74">
        <f>ROUND(IFERROR(VLOOKUP(C100,#REF!,3,FALSE),0.9227),3)</f>
        <v>0.92300000000000004</v>
      </c>
    </row>
    <row r="101" spans="1:7" ht="28.8" x14ac:dyDescent="0.3">
      <c r="A101" s="11" t="s">
        <v>354</v>
      </c>
      <c r="B101" s="9" t="s">
        <v>798</v>
      </c>
      <c r="C101" s="10" t="s">
        <v>1237</v>
      </c>
      <c r="D101" s="9" t="s">
        <v>1236</v>
      </c>
      <c r="E101" s="70" t="s">
        <v>746</v>
      </c>
      <c r="F101" s="73">
        <f>ROUND(IFERROR(VLOOKUP(C101,#REF!,4,FALSE), 0.8014),3)</f>
        <v>0.80100000000000005</v>
      </c>
      <c r="G101" s="74">
        <f>ROUND(IFERROR(VLOOKUP(C101,#REF!,3,FALSE),0.9227),3)</f>
        <v>0.92300000000000004</v>
      </c>
    </row>
    <row r="102" spans="1:7" ht="28.8" x14ac:dyDescent="0.3">
      <c r="A102" s="11" t="s">
        <v>354</v>
      </c>
      <c r="B102" s="9" t="s">
        <v>798</v>
      </c>
      <c r="C102" s="11" t="s">
        <v>1680</v>
      </c>
      <c r="D102" s="9" t="s">
        <v>1679</v>
      </c>
      <c r="E102" s="70" t="s">
        <v>1671</v>
      </c>
      <c r="F102" s="73">
        <f>ROUND(IFERROR(VLOOKUP(C102,#REF!,4,FALSE), 0.8014),3)</f>
        <v>0.80100000000000005</v>
      </c>
      <c r="G102" s="74">
        <f>ROUND(IFERROR(VLOOKUP(C102,#REF!,3,FALSE),0.9227),3)</f>
        <v>0.92300000000000004</v>
      </c>
    </row>
    <row r="103" spans="1:7" ht="28.8" x14ac:dyDescent="0.3">
      <c r="A103" s="11" t="s">
        <v>354</v>
      </c>
      <c r="B103" s="9" t="s">
        <v>798</v>
      </c>
      <c r="C103" s="11" t="s">
        <v>1682</v>
      </c>
      <c r="D103" s="9" t="s">
        <v>1681</v>
      </c>
      <c r="E103" s="70" t="s">
        <v>1671</v>
      </c>
      <c r="F103" s="73">
        <f>ROUND(IFERROR(VLOOKUP(C103,#REF!,4,FALSE), 0.8014),3)</f>
        <v>0.80100000000000005</v>
      </c>
      <c r="G103" s="74">
        <f>ROUND(IFERROR(VLOOKUP(C103,#REF!,3,FALSE),0.9227),3)</f>
        <v>0.92300000000000004</v>
      </c>
    </row>
    <row r="104" spans="1:7" ht="28.8" x14ac:dyDescent="0.3">
      <c r="A104" s="11" t="s">
        <v>354</v>
      </c>
      <c r="B104" s="9" t="s">
        <v>798</v>
      </c>
      <c r="C104" s="11" t="s">
        <v>1797</v>
      </c>
      <c r="D104" s="9" t="s">
        <v>1796</v>
      </c>
      <c r="E104" s="70" t="s">
        <v>1671</v>
      </c>
      <c r="F104" s="73">
        <f>ROUND(IFERROR(VLOOKUP(C104,#REF!,4,FALSE), 0.8014),3)</f>
        <v>0.80100000000000005</v>
      </c>
      <c r="G104" s="74">
        <f>ROUND(IFERROR(VLOOKUP(C104,#REF!,3,FALSE),0.9227),3)</f>
        <v>0.92300000000000004</v>
      </c>
    </row>
    <row r="105" spans="1:7" ht="28.8" x14ac:dyDescent="0.3">
      <c r="A105" s="11" t="s">
        <v>354</v>
      </c>
      <c r="B105" s="9" t="s">
        <v>798</v>
      </c>
      <c r="C105" s="11" t="s">
        <v>1798</v>
      </c>
      <c r="D105" s="9" t="s">
        <v>796</v>
      </c>
      <c r="E105" s="70" t="s">
        <v>1671</v>
      </c>
      <c r="F105" s="73">
        <f>ROUND(IFERROR(VLOOKUP(C105,#REF!,4,FALSE), 0.8014),3)</f>
        <v>0.80100000000000005</v>
      </c>
      <c r="G105" s="74">
        <f>ROUND(IFERROR(VLOOKUP(C105,#REF!,3,FALSE),0.9227),3)</f>
        <v>0.92300000000000004</v>
      </c>
    </row>
    <row r="106" spans="1:7" ht="43.2" x14ac:dyDescent="0.3">
      <c r="A106" s="11" t="s">
        <v>355</v>
      </c>
      <c r="B106" s="9" t="s">
        <v>1242</v>
      </c>
      <c r="C106" s="10" t="s">
        <v>1241</v>
      </c>
      <c r="D106" s="9" t="s">
        <v>758</v>
      </c>
      <c r="E106" s="70" t="s">
        <v>746</v>
      </c>
      <c r="F106" s="73">
        <f>ROUND(IFERROR(VLOOKUP(C106,#REF!,4,FALSE), 0.8014),3)</f>
        <v>0.80100000000000005</v>
      </c>
      <c r="G106" s="74">
        <f>ROUND(IFERROR(VLOOKUP(C106,#REF!,3,FALSE),0.9227),3)</f>
        <v>0.92300000000000004</v>
      </c>
    </row>
    <row r="107" spans="1:7" ht="43.2" x14ac:dyDescent="0.3">
      <c r="A107" s="11" t="s">
        <v>355</v>
      </c>
      <c r="B107" s="9" t="s">
        <v>1242</v>
      </c>
      <c r="C107" s="10" t="s">
        <v>1247</v>
      </c>
      <c r="D107" s="9" t="s">
        <v>1246</v>
      </c>
      <c r="E107" s="70" t="s">
        <v>746</v>
      </c>
      <c r="F107" s="73">
        <f>ROUND(IFERROR(VLOOKUP(C107,#REF!,4,FALSE), 0.8014),3)</f>
        <v>0.80100000000000005</v>
      </c>
      <c r="G107" s="74">
        <f>ROUND(IFERROR(VLOOKUP(C107,#REF!,3,FALSE),0.9227),3)</f>
        <v>0.92300000000000004</v>
      </c>
    </row>
    <row r="108" spans="1:7" ht="43.2" x14ac:dyDescent="0.3">
      <c r="A108" s="11" t="s">
        <v>355</v>
      </c>
      <c r="B108" s="9" t="s">
        <v>1242</v>
      </c>
      <c r="C108" s="10" t="s">
        <v>1601</v>
      </c>
      <c r="D108" s="9" t="s">
        <v>1101</v>
      </c>
      <c r="E108" s="70" t="s">
        <v>746</v>
      </c>
      <c r="F108" s="73">
        <f>ROUND(IFERROR(VLOOKUP(C108,#REF!,4,FALSE), 0.8014),3)</f>
        <v>0.80100000000000005</v>
      </c>
      <c r="G108" s="74">
        <f>ROUND(IFERROR(VLOOKUP(C108,#REF!,3,FALSE),0.9227),3)</f>
        <v>0.92300000000000004</v>
      </c>
    </row>
    <row r="109" spans="1:7" ht="43.2" x14ac:dyDescent="0.3">
      <c r="A109" s="11" t="s">
        <v>355</v>
      </c>
      <c r="B109" s="9" t="s">
        <v>1242</v>
      </c>
      <c r="C109" s="11" t="s">
        <v>1684</v>
      </c>
      <c r="D109" s="16" t="s">
        <v>1683</v>
      </c>
      <c r="E109" s="70" t="s">
        <v>1671</v>
      </c>
      <c r="F109" s="73">
        <f>ROUND(IFERROR(VLOOKUP(C109,#REF!,4,FALSE), 0.8014),3)</f>
        <v>0.80100000000000005</v>
      </c>
      <c r="G109" s="74">
        <f>ROUND(IFERROR(VLOOKUP(C109,#REF!,3,FALSE),0.9227),3)</f>
        <v>0.92300000000000004</v>
      </c>
    </row>
    <row r="110" spans="1:7" ht="28.8" x14ac:dyDescent="0.3">
      <c r="A110" s="11" t="s">
        <v>356</v>
      </c>
      <c r="B110" s="9" t="s">
        <v>789</v>
      </c>
      <c r="C110" s="10" t="s">
        <v>788</v>
      </c>
      <c r="D110" s="9" t="s">
        <v>787</v>
      </c>
      <c r="E110" s="70" t="s">
        <v>746</v>
      </c>
      <c r="F110" s="73">
        <f>ROUND(IFERROR(VLOOKUP(C110,#REF!,4,FALSE), 0.8014),3)</f>
        <v>0.80100000000000005</v>
      </c>
      <c r="G110" s="74">
        <f>ROUND(IFERROR(VLOOKUP(C110,#REF!,3,FALSE),0.9227),3)</f>
        <v>0.92300000000000004</v>
      </c>
    </row>
    <row r="111" spans="1:7" ht="28.8" x14ac:dyDescent="0.3">
      <c r="A111" s="11" t="s">
        <v>356</v>
      </c>
      <c r="B111" s="9" t="s">
        <v>789</v>
      </c>
      <c r="C111" s="10" t="s">
        <v>1223</v>
      </c>
      <c r="D111" s="9" t="s">
        <v>1222</v>
      </c>
      <c r="E111" s="70" t="s">
        <v>746</v>
      </c>
      <c r="F111" s="73">
        <f>ROUND(IFERROR(VLOOKUP(C111,#REF!,4,FALSE), 0.8014),3)</f>
        <v>0.80100000000000005</v>
      </c>
      <c r="G111" s="74">
        <f>ROUND(IFERROR(VLOOKUP(C111,#REF!,3,FALSE),0.9227),3)</f>
        <v>0.92300000000000004</v>
      </c>
    </row>
    <row r="112" spans="1:7" ht="28.8" x14ac:dyDescent="0.3">
      <c r="A112" s="11" t="s">
        <v>357</v>
      </c>
      <c r="B112" s="9" t="s">
        <v>1036</v>
      </c>
      <c r="C112" s="10" t="s">
        <v>1035</v>
      </c>
      <c r="D112" s="9" t="s">
        <v>1034</v>
      </c>
      <c r="E112" s="70" t="s">
        <v>746</v>
      </c>
      <c r="F112" s="73">
        <f>ROUND(IFERROR(VLOOKUP(C112,#REF!,4,FALSE), 0.8014),3)</f>
        <v>0.80100000000000005</v>
      </c>
      <c r="G112" s="74">
        <f>ROUND(IFERROR(VLOOKUP(C112,#REF!,3,FALSE),0.9227),3)</f>
        <v>0.92300000000000004</v>
      </c>
    </row>
    <row r="113" spans="1:7" ht="28.8" x14ac:dyDescent="0.3">
      <c r="A113" s="11" t="s">
        <v>357</v>
      </c>
      <c r="B113" s="9" t="s">
        <v>1036</v>
      </c>
      <c r="C113" s="11" t="s">
        <v>1685</v>
      </c>
      <c r="D113" s="9" t="s">
        <v>1034</v>
      </c>
      <c r="E113" s="70" t="s">
        <v>1671</v>
      </c>
      <c r="F113" s="73">
        <f>ROUND(IFERROR(VLOOKUP(C113,#REF!,4,FALSE), 0.8014),3)</f>
        <v>0.80100000000000005</v>
      </c>
      <c r="G113" s="74">
        <f>ROUND(IFERROR(VLOOKUP(C113,#REF!,3,FALSE),0.9227),3)</f>
        <v>0.92300000000000004</v>
      </c>
    </row>
    <row r="114" spans="1:7" ht="28.8" x14ac:dyDescent="0.3">
      <c r="A114" s="11" t="s">
        <v>358</v>
      </c>
      <c r="B114" s="9" t="s">
        <v>761</v>
      </c>
      <c r="C114" s="10" t="s">
        <v>759</v>
      </c>
      <c r="D114" s="9" t="s">
        <v>758</v>
      </c>
      <c r="E114" s="70" t="s">
        <v>746</v>
      </c>
      <c r="F114" s="73">
        <f>ROUND(IFERROR(VLOOKUP(C114,#REF!,4,FALSE), 0.8014),3)</f>
        <v>0.80100000000000005</v>
      </c>
      <c r="G114" s="74">
        <f>ROUND(IFERROR(VLOOKUP(C114,#REF!,3,FALSE),0.9227),3)</f>
        <v>0.92300000000000004</v>
      </c>
    </row>
    <row r="115" spans="1:7" x14ac:dyDescent="0.3">
      <c r="A115" s="11" t="s">
        <v>358</v>
      </c>
      <c r="B115" s="9" t="s">
        <v>761</v>
      </c>
      <c r="C115" s="10" t="s">
        <v>1247</v>
      </c>
      <c r="D115" s="9" t="s">
        <v>1246</v>
      </c>
      <c r="E115" s="70" t="s">
        <v>746</v>
      </c>
      <c r="F115" s="73">
        <f>ROUND(IFERROR(VLOOKUP(C115,#REF!,4,FALSE), 0.8014),3)</f>
        <v>0.80100000000000005</v>
      </c>
      <c r="G115" s="74">
        <f>ROUND(IFERROR(VLOOKUP(C115,#REF!,3,FALSE),0.9227),3)</f>
        <v>0.92300000000000004</v>
      </c>
    </row>
    <row r="116" spans="1:7" x14ac:dyDescent="0.3">
      <c r="A116" s="11" t="s">
        <v>358</v>
      </c>
      <c r="B116" s="9" t="s">
        <v>761</v>
      </c>
      <c r="C116" s="10" t="s">
        <v>1600</v>
      </c>
      <c r="D116" s="9" t="s">
        <v>1599</v>
      </c>
      <c r="E116" s="70" t="s">
        <v>746</v>
      </c>
      <c r="F116" s="73">
        <f>ROUND(IFERROR(VLOOKUP(C116,#REF!,4,FALSE), 0.8014),3)</f>
        <v>0.80100000000000005</v>
      </c>
      <c r="G116" s="74">
        <f>ROUND(IFERROR(VLOOKUP(C116,#REF!,3,FALSE),0.9227),3)</f>
        <v>0.92300000000000004</v>
      </c>
    </row>
    <row r="117" spans="1:7" ht="28.8" x14ac:dyDescent="0.3">
      <c r="A117" s="11" t="s">
        <v>358</v>
      </c>
      <c r="B117" s="9" t="s">
        <v>761</v>
      </c>
      <c r="C117" s="11" t="s">
        <v>1687</v>
      </c>
      <c r="D117" s="9" t="s">
        <v>1686</v>
      </c>
      <c r="E117" s="70" t="s">
        <v>1671</v>
      </c>
      <c r="F117" s="73">
        <f>ROUND(IFERROR(VLOOKUP(C117,#REF!,4,FALSE), 0.8014),3)</f>
        <v>0.80100000000000005</v>
      </c>
      <c r="G117" s="74">
        <f>ROUND(IFERROR(VLOOKUP(C117,#REF!,3,FALSE),0.9227),3)</f>
        <v>0.92300000000000004</v>
      </c>
    </row>
    <row r="118" spans="1:7" ht="28.8" x14ac:dyDescent="0.3">
      <c r="A118" s="11" t="s">
        <v>359</v>
      </c>
      <c r="B118" s="9" t="s">
        <v>762</v>
      </c>
      <c r="C118" s="10" t="s">
        <v>759</v>
      </c>
      <c r="D118" s="9" t="s">
        <v>758</v>
      </c>
      <c r="E118" s="70" t="s">
        <v>746</v>
      </c>
      <c r="F118" s="73">
        <f>ROUND(IFERROR(VLOOKUP(C118,#REF!,4,FALSE), 0.8014),3)</f>
        <v>0.80100000000000005</v>
      </c>
      <c r="G118" s="74">
        <f>ROUND(IFERROR(VLOOKUP(C118,#REF!,3,FALSE),0.9227),3)</f>
        <v>0.92300000000000004</v>
      </c>
    </row>
    <row r="119" spans="1:7" x14ac:dyDescent="0.3">
      <c r="A119" s="11" t="s">
        <v>359</v>
      </c>
      <c r="B119" s="9" t="s">
        <v>762</v>
      </c>
      <c r="C119" s="10" t="s">
        <v>765</v>
      </c>
      <c r="D119" s="9" t="s">
        <v>764</v>
      </c>
      <c r="E119" s="70" t="s">
        <v>746</v>
      </c>
      <c r="F119" s="73">
        <f>ROUND(IFERROR(VLOOKUP(C119,#REF!,4,FALSE), 0.8014),3)</f>
        <v>0.80100000000000005</v>
      </c>
      <c r="G119" s="74">
        <f>ROUND(IFERROR(VLOOKUP(C119,#REF!,3,FALSE),0.9227),3)</f>
        <v>0.92300000000000004</v>
      </c>
    </row>
    <row r="120" spans="1:7" ht="28.8" x14ac:dyDescent="0.3">
      <c r="A120" s="11" t="s">
        <v>360</v>
      </c>
      <c r="B120" s="9" t="s">
        <v>799</v>
      </c>
      <c r="C120" s="10" t="s">
        <v>797</v>
      </c>
      <c r="D120" s="9" t="s">
        <v>796</v>
      </c>
      <c r="E120" s="70" t="s">
        <v>746</v>
      </c>
      <c r="F120" s="73">
        <f>ROUND(IFERROR(VLOOKUP(C120,#REF!,4,FALSE), 0.8014),3)</f>
        <v>0.80100000000000005</v>
      </c>
      <c r="G120" s="74">
        <f>ROUND(IFERROR(VLOOKUP(C120,#REF!,3,FALSE),0.9227),3)</f>
        <v>0.92300000000000004</v>
      </c>
    </row>
    <row r="121" spans="1:7" ht="28.8" x14ac:dyDescent="0.3">
      <c r="A121" s="11" t="s">
        <v>360</v>
      </c>
      <c r="B121" s="9" t="s">
        <v>799</v>
      </c>
      <c r="C121" s="10" t="s">
        <v>1235</v>
      </c>
      <c r="D121" s="9" t="s">
        <v>1234</v>
      </c>
      <c r="E121" s="70" t="s">
        <v>746</v>
      </c>
      <c r="F121" s="73">
        <f>ROUND(IFERROR(VLOOKUP(C121,#REF!,4,FALSE), 0.8014),3)</f>
        <v>0.80100000000000005</v>
      </c>
      <c r="G121" s="74">
        <f>ROUND(IFERROR(VLOOKUP(C121,#REF!,3,FALSE),0.9227),3)</f>
        <v>0.92300000000000004</v>
      </c>
    </row>
    <row r="122" spans="1:7" ht="28.8" x14ac:dyDescent="0.3">
      <c r="A122" s="11" t="s">
        <v>360</v>
      </c>
      <c r="B122" s="9" t="s">
        <v>799</v>
      </c>
      <c r="C122" s="10" t="s">
        <v>1601</v>
      </c>
      <c r="D122" s="9" t="s">
        <v>1101</v>
      </c>
      <c r="E122" s="70" t="s">
        <v>746</v>
      </c>
      <c r="F122" s="73">
        <f>ROUND(IFERROR(VLOOKUP(C122,#REF!,4,FALSE), 0.8014),3)</f>
        <v>0.80100000000000005</v>
      </c>
      <c r="G122" s="74">
        <f>ROUND(IFERROR(VLOOKUP(C122,#REF!,3,FALSE),0.9227),3)</f>
        <v>0.92300000000000004</v>
      </c>
    </row>
    <row r="123" spans="1:7" ht="28.8" x14ac:dyDescent="0.3">
      <c r="A123" s="11" t="s">
        <v>360</v>
      </c>
      <c r="B123" s="9" t="s">
        <v>799</v>
      </c>
      <c r="C123" s="11" t="s">
        <v>1688</v>
      </c>
      <c r="D123" s="9" t="s">
        <v>1101</v>
      </c>
      <c r="E123" s="70" t="s">
        <v>1671</v>
      </c>
      <c r="F123" s="73">
        <f>ROUND(IFERROR(VLOOKUP(C123,#REF!,4,FALSE), 0.8014),3)</f>
        <v>0.80100000000000005</v>
      </c>
      <c r="G123" s="74">
        <f>ROUND(IFERROR(VLOOKUP(C123,#REF!,3,FALSE),0.9227),3)</f>
        <v>0.92300000000000004</v>
      </c>
    </row>
    <row r="124" spans="1:7" ht="28.8" x14ac:dyDescent="0.3">
      <c r="A124" s="11" t="s">
        <v>360</v>
      </c>
      <c r="B124" s="9" t="s">
        <v>799</v>
      </c>
      <c r="C124" s="11" t="s">
        <v>1690</v>
      </c>
      <c r="D124" s="9" t="s">
        <v>1689</v>
      </c>
      <c r="E124" s="70" t="s">
        <v>1671</v>
      </c>
      <c r="F124" s="73">
        <f>ROUND(IFERROR(VLOOKUP(C124,#REF!,4,FALSE), 0.8014),3)</f>
        <v>0.80100000000000005</v>
      </c>
      <c r="G124" s="74">
        <f>ROUND(IFERROR(VLOOKUP(C124,#REF!,3,FALSE),0.9227),3)</f>
        <v>0.92300000000000004</v>
      </c>
    </row>
    <row r="125" spans="1:7" ht="28.8" x14ac:dyDescent="0.3">
      <c r="A125" s="11" t="s">
        <v>361</v>
      </c>
      <c r="B125" s="9" t="s">
        <v>1233</v>
      </c>
      <c r="C125" s="10" t="s">
        <v>1232</v>
      </c>
      <c r="D125" s="9" t="s">
        <v>1231</v>
      </c>
      <c r="E125" s="70" t="s">
        <v>746</v>
      </c>
      <c r="F125" s="73">
        <f>ROUND(IFERROR(VLOOKUP(C125,#REF!,4,FALSE), 0.8014),3)</f>
        <v>0.80100000000000005</v>
      </c>
      <c r="G125" s="74">
        <f>ROUND(IFERROR(VLOOKUP(C125,#REF!,3,FALSE),0.9227),3)</f>
        <v>0.92300000000000004</v>
      </c>
    </row>
    <row r="126" spans="1:7" ht="28.8" x14ac:dyDescent="0.3">
      <c r="A126" s="11" t="s">
        <v>361</v>
      </c>
      <c r="B126" s="9" t="s">
        <v>1233</v>
      </c>
      <c r="C126" s="10" t="s">
        <v>1235</v>
      </c>
      <c r="D126" s="9" t="s">
        <v>1234</v>
      </c>
      <c r="E126" s="70" t="s">
        <v>746</v>
      </c>
      <c r="F126" s="73">
        <f>ROUND(IFERROR(VLOOKUP(C126,#REF!,4,FALSE), 0.8014),3)</f>
        <v>0.80100000000000005</v>
      </c>
      <c r="G126" s="74">
        <f>ROUND(IFERROR(VLOOKUP(C126,#REF!,3,FALSE),0.9227),3)</f>
        <v>0.92300000000000004</v>
      </c>
    </row>
    <row r="127" spans="1:7" ht="28.8" x14ac:dyDescent="0.3">
      <c r="A127" s="11" t="s">
        <v>361</v>
      </c>
      <c r="B127" s="9" t="s">
        <v>1233</v>
      </c>
      <c r="C127" s="10" t="s">
        <v>1601</v>
      </c>
      <c r="D127" s="9" t="s">
        <v>1101</v>
      </c>
      <c r="E127" s="70" t="s">
        <v>746</v>
      </c>
      <c r="F127" s="73">
        <f>ROUND(IFERROR(VLOOKUP(C127,#REF!,4,FALSE), 0.8014),3)</f>
        <v>0.80100000000000005</v>
      </c>
      <c r="G127" s="74">
        <f>ROUND(IFERROR(VLOOKUP(C127,#REF!,3,FALSE),0.9227),3)</f>
        <v>0.92300000000000004</v>
      </c>
    </row>
    <row r="128" spans="1:7" ht="28.8" x14ac:dyDescent="0.3">
      <c r="A128" s="11" t="s">
        <v>361</v>
      </c>
      <c r="B128" s="9" t="s">
        <v>1233</v>
      </c>
      <c r="C128" s="11" t="s">
        <v>1691</v>
      </c>
      <c r="D128" s="9" t="s">
        <v>1101</v>
      </c>
      <c r="E128" s="70" t="s">
        <v>1671</v>
      </c>
      <c r="F128" s="73">
        <f>ROUND(IFERROR(VLOOKUP(C128,#REF!,4,FALSE), 0.8014),3)</f>
        <v>0.80100000000000005</v>
      </c>
      <c r="G128" s="74">
        <f>ROUND(IFERROR(VLOOKUP(C128,#REF!,3,FALSE),0.9227),3)</f>
        <v>0.92300000000000004</v>
      </c>
    </row>
    <row r="129" spans="1:7" ht="43.2" x14ac:dyDescent="0.3">
      <c r="A129" s="11" t="s">
        <v>362</v>
      </c>
      <c r="B129" s="9" t="s">
        <v>790</v>
      </c>
      <c r="C129" s="10" t="s">
        <v>788</v>
      </c>
      <c r="D129" s="9" t="s">
        <v>787</v>
      </c>
      <c r="E129" s="70" t="s">
        <v>746</v>
      </c>
      <c r="F129" s="73">
        <f>ROUND(IFERROR(VLOOKUP(C129,#REF!,4,FALSE), 0.8014),3)</f>
        <v>0.80100000000000005</v>
      </c>
      <c r="G129" s="74">
        <f>ROUND(IFERROR(VLOOKUP(C129,#REF!,3,FALSE),0.9227),3)</f>
        <v>0.92300000000000004</v>
      </c>
    </row>
    <row r="130" spans="1:7" ht="28.8" x14ac:dyDescent="0.3">
      <c r="A130" s="11" t="s">
        <v>363</v>
      </c>
      <c r="B130" s="9" t="s">
        <v>763</v>
      </c>
      <c r="C130" s="10" t="s">
        <v>759</v>
      </c>
      <c r="D130" s="9" t="s">
        <v>758</v>
      </c>
      <c r="E130" s="70" t="s">
        <v>746</v>
      </c>
      <c r="F130" s="73">
        <f>ROUND(IFERROR(VLOOKUP(C130,#REF!,4,FALSE), 0.8014),3)</f>
        <v>0.80100000000000005</v>
      </c>
      <c r="G130" s="74">
        <f>ROUND(IFERROR(VLOOKUP(C130,#REF!,3,FALSE),0.9227),3)</f>
        <v>0.92300000000000004</v>
      </c>
    </row>
    <row r="131" spans="1:7" x14ac:dyDescent="0.3">
      <c r="A131" s="11" t="s">
        <v>363</v>
      </c>
      <c r="B131" s="9" t="s">
        <v>763</v>
      </c>
      <c r="C131" s="10" t="s">
        <v>765</v>
      </c>
      <c r="D131" s="9" t="s">
        <v>764</v>
      </c>
      <c r="E131" s="70" t="s">
        <v>746</v>
      </c>
      <c r="F131" s="73">
        <f>ROUND(IFERROR(VLOOKUP(C131,#REF!,4,FALSE), 0.8014),3)</f>
        <v>0.80100000000000005</v>
      </c>
      <c r="G131" s="74">
        <f>ROUND(IFERROR(VLOOKUP(C131,#REF!,3,FALSE),0.9227),3)</f>
        <v>0.92300000000000004</v>
      </c>
    </row>
    <row r="132" spans="1:7" ht="28.8" x14ac:dyDescent="0.3">
      <c r="A132" s="11" t="s">
        <v>365</v>
      </c>
      <c r="B132" s="9" t="s">
        <v>780</v>
      </c>
      <c r="C132" s="10" t="s">
        <v>779</v>
      </c>
      <c r="D132" s="9" t="s">
        <v>778</v>
      </c>
      <c r="E132" s="70" t="s">
        <v>746</v>
      </c>
      <c r="F132" s="73">
        <f>ROUND(IFERROR(VLOOKUP(C132,#REF!,4,FALSE), 0.8014),3)</f>
        <v>0.80100000000000005</v>
      </c>
      <c r="G132" s="74">
        <f>ROUND(IFERROR(VLOOKUP(C132,#REF!,3,FALSE),0.9227),3)</f>
        <v>0.92300000000000004</v>
      </c>
    </row>
    <row r="133" spans="1:7" ht="28.8" x14ac:dyDescent="0.3">
      <c r="A133" s="11" t="s">
        <v>365</v>
      </c>
      <c r="B133" s="9" t="s">
        <v>780</v>
      </c>
      <c r="C133" s="11" t="s">
        <v>1693</v>
      </c>
      <c r="D133" s="9" t="s">
        <v>1692</v>
      </c>
      <c r="E133" s="70" t="s">
        <v>1671</v>
      </c>
      <c r="F133" s="73">
        <f>ROUND(IFERROR(VLOOKUP(C133,#REF!,4,FALSE), 0.8014),3)</f>
        <v>0.80100000000000005</v>
      </c>
      <c r="G133" s="74">
        <f>ROUND(IFERROR(VLOOKUP(C133,#REF!,3,FALSE),0.9227),3)</f>
        <v>0.92300000000000004</v>
      </c>
    </row>
    <row r="134" spans="1:7" ht="28.8" x14ac:dyDescent="0.3">
      <c r="A134" s="11" t="s">
        <v>365</v>
      </c>
      <c r="B134" s="9" t="s">
        <v>780</v>
      </c>
      <c r="C134" s="11" t="s">
        <v>1695</v>
      </c>
      <c r="D134" s="9" t="s">
        <v>1694</v>
      </c>
      <c r="E134" s="70" t="s">
        <v>1671</v>
      </c>
      <c r="F134" s="73">
        <f>ROUND(IFERROR(VLOOKUP(C134,#REF!,4,FALSE), 0.8014),3)</f>
        <v>0.80100000000000005</v>
      </c>
      <c r="G134" s="74">
        <f>ROUND(IFERROR(VLOOKUP(C134,#REF!,3,FALSE),0.9227),3)</f>
        <v>0.92300000000000004</v>
      </c>
    </row>
    <row r="135" spans="1:7" ht="28.8" x14ac:dyDescent="0.3">
      <c r="A135" s="11" t="s">
        <v>1554</v>
      </c>
      <c r="B135" s="9" t="s">
        <v>1553</v>
      </c>
      <c r="C135" s="10" t="s">
        <v>1551</v>
      </c>
      <c r="D135" s="9" t="s">
        <v>1550</v>
      </c>
      <c r="E135" s="70" t="s">
        <v>746</v>
      </c>
      <c r="F135" s="73">
        <f>ROUND(IFERROR(VLOOKUP(C135,#REF!,4,FALSE), 0.8014),3)</f>
        <v>0.80100000000000005</v>
      </c>
      <c r="G135" s="74">
        <f>ROUND(IFERROR(VLOOKUP(C135,#REF!,3,FALSE),0.9227),3)</f>
        <v>0.92300000000000004</v>
      </c>
    </row>
    <row r="136" spans="1:7" ht="28.8" x14ac:dyDescent="0.3">
      <c r="A136" s="11" t="s">
        <v>366</v>
      </c>
      <c r="B136" s="9" t="s">
        <v>989</v>
      </c>
      <c r="C136" s="10" t="s">
        <v>988</v>
      </c>
      <c r="D136" s="9" t="s">
        <v>987</v>
      </c>
      <c r="E136" s="70" t="s">
        <v>746</v>
      </c>
      <c r="F136" s="73">
        <f>ROUND(IFERROR(VLOOKUP(C136,#REF!,4,FALSE), 0.8014),3)</f>
        <v>0.80100000000000005</v>
      </c>
      <c r="G136" s="74">
        <f>ROUND(IFERROR(VLOOKUP(C136,#REF!,3,FALSE),0.9227),3)</f>
        <v>0.92300000000000004</v>
      </c>
    </row>
    <row r="137" spans="1:7" ht="28.8" x14ac:dyDescent="0.3">
      <c r="A137" s="11" t="s">
        <v>366</v>
      </c>
      <c r="B137" s="9" t="s">
        <v>989</v>
      </c>
      <c r="C137" s="10" t="s">
        <v>1179</v>
      </c>
      <c r="D137" s="9" t="s">
        <v>1178</v>
      </c>
      <c r="E137" s="70" t="s">
        <v>746</v>
      </c>
      <c r="F137" s="73">
        <f>ROUND(IFERROR(VLOOKUP(C137,#REF!,4,FALSE), 0.8014),3)</f>
        <v>0.80100000000000005</v>
      </c>
      <c r="G137" s="74">
        <f>ROUND(IFERROR(VLOOKUP(C137,#REF!,3,FALSE),0.9227),3)</f>
        <v>0.92300000000000004</v>
      </c>
    </row>
    <row r="138" spans="1:7" ht="28.8" x14ac:dyDescent="0.3">
      <c r="A138" s="11" t="s">
        <v>367</v>
      </c>
      <c r="B138" s="9" t="s">
        <v>990</v>
      </c>
      <c r="C138" s="10" t="s">
        <v>988</v>
      </c>
      <c r="D138" s="9" t="s">
        <v>987</v>
      </c>
      <c r="E138" s="70" t="s">
        <v>746</v>
      </c>
      <c r="F138" s="73">
        <f>ROUND(IFERROR(VLOOKUP(C138,#REF!,4,FALSE), 0.8014),3)</f>
        <v>0.80100000000000005</v>
      </c>
      <c r="G138" s="74">
        <f>ROUND(IFERROR(VLOOKUP(C138,#REF!,3,FALSE),0.9227),3)</f>
        <v>0.92300000000000004</v>
      </c>
    </row>
    <row r="139" spans="1:7" ht="28.8" x14ac:dyDescent="0.3">
      <c r="A139" s="11" t="s">
        <v>367</v>
      </c>
      <c r="B139" s="9" t="s">
        <v>990</v>
      </c>
      <c r="C139" s="10" t="s">
        <v>1179</v>
      </c>
      <c r="D139" s="9" t="s">
        <v>1178</v>
      </c>
      <c r="E139" s="70" t="s">
        <v>746</v>
      </c>
      <c r="F139" s="73">
        <f>ROUND(IFERROR(VLOOKUP(C139,#REF!,4,FALSE), 0.8014),3)</f>
        <v>0.80100000000000005</v>
      </c>
      <c r="G139" s="74">
        <f>ROUND(IFERROR(VLOOKUP(C139,#REF!,3,FALSE),0.9227),3)</f>
        <v>0.92300000000000004</v>
      </c>
    </row>
    <row r="140" spans="1:7" ht="28.8" x14ac:dyDescent="0.3">
      <c r="A140" s="11" t="s">
        <v>367</v>
      </c>
      <c r="B140" s="9" t="s">
        <v>990</v>
      </c>
      <c r="C140" s="11" t="s">
        <v>1697</v>
      </c>
      <c r="D140" s="9" t="s">
        <v>1696</v>
      </c>
      <c r="E140" s="70" t="s">
        <v>1671</v>
      </c>
      <c r="F140" s="73">
        <f>ROUND(IFERROR(VLOOKUP(C140,#REF!,4,FALSE), 0.8014),3)</f>
        <v>0.80100000000000005</v>
      </c>
      <c r="G140" s="74">
        <f>ROUND(IFERROR(VLOOKUP(C140,#REF!,3,FALSE),0.9227),3)</f>
        <v>0.92300000000000004</v>
      </c>
    </row>
    <row r="141" spans="1:7" ht="28.8" x14ac:dyDescent="0.3">
      <c r="A141" s="11" t="s">
        <v>368</v>
      </c>
      <c r="B141" s="9" t="s">
        <v>991</v>
      </c>
      <c r="C141" s="10" t="s">
        <v>988</v>
      </c>
      <c r="D141" s="9" t="s">
        <v>987</v>
      </c>
      <c r="E141" s="70" t="s">
        <v>746</v>
      </c>
      <c r="F141" s="73">
        <f>ROUND(IFERROR(VLOOKUP(C141,#REF!,4,FALSE), 0.8014),3)</f>
        <v>0.80100000000000005</v>
      </c>
      <c r="G141" s="74">
        <f>ROUND(IFERROR(VLOOKUP(C141,#REF!,3,FALSE),0.9227),3)</f>
        <v>0.92300000000000004</v>
      </c>
    </row>
    <row r="142" spans="1:7" ht="28.8" x14ac:dyDescent="0.3">
      <c r="A142" s="11" t="s">
        <v>368</v>
      </c>
      <c r="B142" s="9" t="s">
        <v>991</v>
      </c>
      <c r="C142" s="11" t="s">
        <v>1699</v>
      </c>
      <c r="D142" s="16" t="s">
        <v>1698</v>
      </c>
      <c r="E142" s="70" t="s">
        <v>1671</v>
      </c>
      <c r="F142" s="73">
        <f>ROUND(IFERROR(VLOOKUP(C142,#REF!,4,FALSE), 0.8014),3)</f>
        <v>0.80100000000000005</v>
      </c>
      <c r="G142" s="74">
        <f>ROUND(IFERROR(VLOOKUP(C142,#REF!,3,FALSE),0.9227),3)</f>
        <v>0.92300000000000004</v>
      </c>
    </row>
    <row r="143" spans="1:7" ht="43.2" x14ac:dyDescent="0.3">
      <c r="A143" s="11" t="s">
        <v>369</v>
      </c>
      <c r="B143" s="9" t="s">
        <v>1004</v>
      </c>
      <c r="C143" s="10" t="s">
        <v>1003</v>
      </c>
      <c r="D143" s="9" t="s">
        <v>1002</v>
      </c>
      <c r="E143" s="70" t="s">
        <v>746</v>
      </c>
      <c r="F143" s="73">
        <f>ROUND(IFERROR(VLOOKUP(C143,#REF!,4,FALSE), 0.8014),3)</f>
        <v>0.80100000000000005</v>
      </c>
      <c r="G143" s="74">
        <f>ROUND(IFERROR(VLOOKUP(C143,#REF!,3,FALSE),0.9227),3)</f>
        <v>0.92300000000000004</v>
      </c>
    </row>
    <row r="144" spans="1:7" ht="43.2" x14ac:dyDescent="0.3">
      <c r="A144" s="11" t="s">
        <v>369</v>
      </c>
      <c r="B144" s="9" t="s">
        <v>1004</v>
      </c>
      <c r="C144" s="10" t="s">
        <v>1038</v>
      </c>
      <c r="D144" s="9" t="s">
        <v>1037</v>
      </c>
      <c r="E144" s="70" t="s">
        <v>746</v>
      </c>
      <c r="F144" s="73">
        <f>ROUND(IFERROR(VLOOKUP(C144,#REF!,4,FALSE), 0.8014),3)</f>
        <v>0.80100000000000005</v>
      </c>
      <c r="G144" s="74">
        <f>ROUND(IFERROR(VLOOKUP(C144,#REF!,3,FALSE),0.9227),3)</f>
        <v>0.92300000000000004</v>
      </c>
    </row>
    <row r="145" spans="1:7" ht="28.8" x14ac:dyDescent="0.3">
      <c r="A145" s="11" t="s">
        <v>370</v>
      </c>
      <c r="B145" s="9" t="s">
        <v>802</v>
      </c>
      <c r="C145" s="10" t="s">
        <v>1003</v>
      </c>
      <c r="D145" s="9" t="s">
        <v>1002</v>
      </c>
      <c r="E145" s="70" t="s">
        <v>746</v>
      </c>
      <c r="F145" s="73">
        <f>ROUND(IFERROR(VLOOKUP(C145,#REF!,4,FALSE), 0.8014),3)</f>
        <v>0.80100000000000005</v>
      </c>
      <c r="G145" s="74">
        <f>ROUND(IFERROR(VLOOKUP(C145,#REF!,3,FALSE),0.9227),3)</f>
        <v>0.92300000000000004</v>
      </c>
    </row>
    <row r="146" spans="1:7" ht="28.8" x14ac:dyDescent="0.3">
      <c r="A146" s="11" t="s">
        <v>370</v>
      </c>
      <c r="B146" s="9" t="s">
        <v>802</v>
      </c>
      <c r="C146" s="10" t="s">
        <v>801</v>
      </c>
      <c r="D146" s="9" t="s">
        <v>800</v>
      </c>
      <c r="E146" s="70" t="s">
        <v>746</v>
      </c>
      <c r="F146" s="73">
        <f>ROUND(IFERROR(VLOOKUP(C146,#REF!,4,FALSE), 0.8014),3)</f>
        <v>0.80100000000000005</v>
      </c>
      <c r="G146" s="74">
        <f>ROUND(IFERROR(VLOOKUP(C146,#REF!,3,FALSE),0.9227),3)</f>
        <v>0.92300000000000004</v>
      </c>
    </row>
    <row r="147" spans="1:7" ht="28.8" x14ac:dyDescent="0.3">
      <c r="A147" s="11" t="s">
        <v>370</v>
      </c>
      <c r="B147" s="9" t="s">
        <v>802</v>
      </c>
      <c r="C147" s="10" t="s">
        <v>1038</v>
      </c>
      <c r="D147" s="9" t="s">
        <v>1037</v>
      </c>
      <c r="E147" s="70" t="s">
        <v>746</v>
      </c>
      <c r="F147" s="73">
        <f>ROUND(IFERROR(VLOOKUP(C147,#REF!,4,FALSE), 0.8014),3)</f>
        <v>0.80100000000000005</v>
      </c>
      <c r="G147" s="74">
        <f>ROUND(IFERROR(VLOOKUP(C147,#REF!,3,FALSE),0.9227),3)</f>
        <v>0.92300000000000004</v>
      </c>
    </row>
    <row r="148" spans="1:7" ht="28.8" x14ac:dyDescent="0.3">
      <c r="A148" s="11" t="s">
        <v>370</v>
      </c>
      <c r="B148" s="9" t="s">
        <v>802</v>
      </c>
      <c r="C148" s="10" t="s">
        <v>1186</v>
      </c>
      <c r="D148" s="9" t="s">
        <v>1185</v>
      </c>
      <c r="E148" s="70" t="s">
        <v>746</v>
      </c>
      <c r="F148" s="73">
        <f>ROUND(IFERROR(VLOOKUP(C148,#REF!,4,FALSE), 0.8014),3)</f>
        <v>0.80100000000000005</v>
      </c>
      <c r="G148" s="74">
        <f>ROUND(IFERROR(VLOOKUP(C148,#REF!,3,FALSE),0.9227),3)</f>
        <v>0.92300000000000004</v>
      </c>
    </row>
    <row r="149" spans="1:7" ht="28.8" x14ac:dyDescent="0.3">
      <c r="A149" s="11" t="s">
        <v>370</v>
      </c>
      <c r="B149" s="9" t="s">
        <v>802</v>
      </c>
      <c r="C149" s="10" t="s">
        <v>1249</v>
      </c>
      <c r="D149" s="9" t="s">
        <v>1248</v>
      </c>
      <c r="E149" s="70" t="s">
        <v>746</v>
      </c>
      <c r="F149" s="73">
        <f>ROUND(IFERROR(VLOOKUP(C149,#REF!,4,FALSE), 0.8014),3)</f>
        <v>0.80100000000000005</v>
      </c>
      <c r="G149" s="74">
        <f>ROUND(IFERROR(VLOOKUP(C149,#REF!,3,FALSE),0.9227),3)</f>
        <v>0.92300000000000004</v>
      </c>
    </row>
    <row r="150" spans="1:7" x14ac:dyDescent="0.3">
      <c r="A150" s="11" t="s">
        <v>371</v>
      </c>
      <c r="B150" s="9" t="s">
        <v>1182</v>
      </c>
      <c r="C150" s="10" t="s">
        <v>1181</v>
      </c>
      <c r="D150" s="9" t="s">
        <v>1180</v>
      </c>
      <c r="E150" s="70" t="s">
        <v>746</v>
      </c>
      <c r="F150" s="73">
        <f>ROUND(IFERROR(VLOOKUP(C150,#REF!,4,FALSE), 0.8014),3)</f>
        <v>0.80100000000000005</v>
      </c>
      <c r="G150" s="74">
        <f>ROUND(IFERROR(VLOOKUP(C150,#REF!,3,FALSE),0.9227),3)</f>
        <v>0.92300000000000004</v>
      </c>
    </row>
    <row r="151" spans="1:7" x14ac:dyDescent="0.3">
      <c r="A151" s="11" t="s">
        <v>371</v>
      </c>
      <c r="B151" s="9" t="s">
        <v>1182</v>
      </c>
      <c r="C151" s="10" t="s">
        <v>1537</v>
      </c>
      <c r="D151" s="9" t="s">
        <v>1536</v>
      </c>
      <c r="E151" s="70" t="s">
        <v>746</v>
      </c>
      <c r="F151" s="73">
        <f>ROUND(IFERROR(VLOOKUP(C151,#REF!,4,FALSE), 0.8014),3)</f>
        <v>0.80100000000000005</v>
      </c>
      <c r="G151" s="74">
        <f>ROUND(IFERROR(VLOOKUP(C151,#REF!,3,FALSE),0.9227),3)</f>
        <v>0.92300000000000004</v>
      </c>
    </row>
    <row r="152" spans="1:7" x14ac:dyDescent="0.3">
      <c r="A152" s="11" t="s">
        <v>371</v>
      </c>
      <c r="B152" s="9" t="s">
        <v>1182</v>
      </c>
      <c r="C152" s="10" t="s">
        <v>1538</v>
      </c>
      <c r="D152" s="9" t="s">
        <v>1101</v>
      </c>
      <c r="E152" s="70" t="s">
        <v>746</v>
      </c>
      <c r="F152" s="73">
        <f>ROUND(IFERROR(VLOOKUP(C152,#REF!,4,FALSE), 0.8014),3)</f>
        <v>0.80100000000000005</v>
      </c>
      <c r="G152" s="74">
        <f>ROUND(IFERROR(VLOOKUP(C152,#REF!,3,FALSE),0.9227),3)</f>
        <v>0.92300000000000004</v>
      </c>
    </row>
    <row r="153" spans="1:7" x14ac:dyDescent="0.3">
      <c r="A153" s="11" t="s">
        <v>371</v>
      </c>
      <c r="B153" s="9" t="s">
        <v>1182</v>
      </c>
      <c r="C153" s="10" t="s">
        <v>1545</v>
      </c>
      <c r="D153" s="9" t="s">
        <v>1544</v>
      </c>
      <c r="E153" s="70" t="s">
        <v>746</v>
      </c>
      <c r="F153" s="73">
        <f>ROUND(IFERROR(VLOOKUP(C153,#REF!,4,FALSE), 0.8014),3)</f>
        <v>0.80100000000000005</v>
      </c>
      <c r="G153" s="74">
        <f>ROUND(IFERROR(VLOOKUP(C153,#REF!,3,FALSE),0.9227),3)</f>
        <v>0.92300000000000004</v>
      </c>
    </row>
    <row r="154" spans="1:7" x14ac:dyDescent="0.3">
      <c r="A154" s="11" t="s">
        <v>371</v>
      </c>
      <c r="B154" s="9" t="s">
        <v>1182</v>
      </c>
      <c r="C154" s="11" t="s">
        <v>1799</v>
      </c>
      <c r="D154" s="9" t="s">
        <v>1180</v>
      </c>
      <c r="E154" s="70" t="s">
        <v>1671</v>
      </c>
      <c r="F154" s="73">
        <f>ROUND(IFERROR(VLOOKUP(C154,#REF!,4,FALSE), 0.8014),3)</f>
        <v>0.80100000000000005</v>
      </c>
      <c r="G154" s="74">
        <f>ROUND(IFERROR(VLOOKUP(C154,#REF!,3,FALSE),0.9227),3)</f>
        <v>0.92300000000000004</v>
      </c>
    </row>
    <row r="155" spans="1:7" ht="28.8" x14ac:dyDescent="0.3">
      <c r="A155" s="11" t="s">
        <v>372</v>
      </c>
      <c r="B155" s="9" t="s">
        <v>1041</v>
      </c>
      <c r="C155" s="10" t="s">
        <v>1040</v>
      </c>
      <c r="D155" s="9" t="s">
        <v>1039</v>
      </c>
      <c r="E155" s="70" t="s">
        <v>746</v>
      </c>
      <c r="F155" s="73">
        <f>ROUND(IFERROR(VLOOKUP(C155,#REF!,4,FALSE), 0.8014),3)</f>
        <v>0.80100000000000005</v>
      </c>
      <c r="G155" s="74">
        <f>ROUND(IFERROR(VLOOKUP(C155,#REF!,3,FALSE),0.9227),3)</f>
        <v>0.92300000000000004</v>
      </c>
    </row>
    <row r="156" spans="1:7" x14ac:dyDescent="0.3">
      <c r="A156" s="11" t="s">
        <v>372</v>
      </c>
      <c r="B156" s="9" t="s">
        <v>1041</v>
      </c>
      <c r="C156" s="10" t="s">
        <v>1660</v>
      </c>
      <c r="D156" s="9" t="s">
        <v>1582</v>
      </c>
      <c r="E156" s="70" t="s">
        <v>746</v>
      </c>
      <c r="F156" s="73">
        <f>ROUND(IFERROR(VLOOKUP(C156,#REF!,4,FALSE), 0.8014),3)</f>
        <v>0.80100000000000005</v>
      </c>
      <c r="G156" s="74">
        <f>ROUND(IFERROR(VLOOKUP(C156,#REF!,3,FALSE),0.9227),3)</f>
        <v>0.92300000000000004</v>
      </c>
    </row>
    <row r="157" spans="1:7" ht="28.8" x14ac:dyDescent="0.3">
      <c r="A157" s="11" t="s">
        <v>373</v>
      </c>
      <c r="B157" s="9" t="s">
        <v>816</v>
      </c>
      <c r="C157" s="10" t="s">
        <v>815</v>
      </c>
      <c r="D157" s="9" t="s">
        <v>814</v>
      </c>
      <c r="E157" s="70" t="s">
        <v>746</v>
      </c>
      <c r="F157" s="73">
        <f>ROUND(IFERROR(VLOOKUP(C157,#REF!,4,FALSE), 0.8014),3)</f>
        <v>0.80100000000000005</v>
      </c>
      <c r="G157" s="74">
        <f>ROUND(IFERROR(VLOOKUP(C157,#REF!,3,FALSE),0.9227),3)</f>
        <v>0.92300000000000004</v>
      </c>
    </row>
    <row r="158" spans="1:7" ht="28.8" x14ac:dyDescent="0.3">
      <c r="A158" s="11" t="s">
        <v>373</v>
      </c>
      <c r="B158" s="9" t="s">
        <v>816</v>
      </c>
      <c r="C158" s="10" t="s">
        <v>1256</v>
      </c>
      <c r="D158" s="9" t="s">
        <v>1255</v>
      </c>
      <c r="E158" s="12" t="s">
        <v>746</v>
      </c>
      <c r="F158" s="137">
        <f>ROUND(IFERROR(VLOOKUP(C158,#REF!,4,FALSE), 0.8014),3)</f>
        <v>0.80100000000000005</v>
      </c>
      <c r="G158" s="137">
        <f>ROUND(IFERROR(VLOOKUP(C158,#REF!,3,FALSE),0.9227),3)</f>
        <v>0.92300000000000004</v>
      </c>
    </row>
    <row r="159" spans="1:7" ht="28.8" x14ac:dyDescent="0.3">
      <c r="A159" s="11" t="s">
        <v>374</v>
      </c>
      <c r="B159" s="9" t="s">
        <v>1617</v>
      </c>
      <c r="C159" s="10" t="s">
        <v>1616</v>
      </c>
      <c r="D159" s="9" t="s">
        <v>1615</v>
      </c>
      <c r="E159" s="70" t="s">
        <v>746</v>
      </c>
      <c r="F159" s="73">
        <f>ROUND(IFERROR(VLOOKUP(C159,#REF!,4,FALSE), 0.8014),3)</f>
        <v>0.80100000000000005</v>
      </c>
      <c r="G159" s="74">
        <f>ROUND(IFERROR(VLOOKUP(C159,#REF!,3,FALSE),0.9227),3)</f>
        <v>0.92300000000000004</v>
      </c>
    </row>
    <row r="160" spans="1:7" ht="28.8" x14ac:dyDescent="0.3">
      <c r="A160" s="11" t="s">
        <v>374</v>
      </c>
      <c r="B160" s="9" t="s">
        <v>1617</v>
      </c>
      <c r="C160" s="11" t="s">
        <v>1701</v>
      </c>
      <c r="D160" s="9" t="s">
        <v>1700</v>
      </c>
      <c r="E160" s="70" t="s">
        <v>1671</v>
      </c>
      <c r="F160" s="73">
        <f>ROUND(IFERROR(VLOOKUP(C160,#REF!,4,FALSE), 0.8014),3)</f>
        <v>0.80100000000000005</v>
      </c>
      <c r="G160" s="74">
        <f>ROUND(IFERROR(VLOOKUP(C160,#REF!,3,FALSE),0.9227),3)</f>
        <v>0.92300000000000004</v>
      </c>
    </row>
    <row r="161" spans="1:7" ht="43.2" x14ac:dyDescent="0.3">
      <c r="A161" s="11" t="s">
        <v>375</v>
      </c>
      <c r="B161" s="9" t="s">
        <v>1618</v>
      </c>
      <c r="C161" s="10" t="s">
        <v>1616</v>
      </c>
      <c r="D161" s="9" t="s">
        <v>1615</v>
      </c>
      <c r="E161" s="12" t="s">
        <v>746</v>
      </c>
      <c r="F161" s="137">
        <f>ROUND(IFERROR(VLOOKUP(C161,#REF!,4,FALSE), 0.8014),3)</f>
        <v>0.80100000000000005</v>
      </c>
      <c r="G161" s="137">
        <f>ROUND(IFERROR(VLOOKUP(C161,#REF!,3,FALSE),0.9227),3)</f>
        <v>0.92300000000000004</v>
      </c>
    </row>
    <row r="162" spans="1:7" ht="43.2" x14ac:dyDescent="0.3">
      <c r="A162" s="11" t="s">
        <v>375</v>
      </c>
      <c r="B162" s="9" t="s">
        <v>1618</v>
      </c>
      <c r="C162" s="11" t="s">
        <v>1702</v>
      </c>
      <c r="D162" s="9" t="s">
        <v>1615</v>
      </c>
      <c r="E162" s="70" t="s">
        <v>1671</v>
      </c>
      <c r="F162" s="73">
        <f>ROUND(IFERROR(VLOOKUP(C162,#REF!,4,FALSE), 0.8014),3)</f>
        <v>0.80100000000000005</v>
      </c>
      <c r="G162" s="74">
        <f>ROUND(IFERROR(VLOOKUP(C162,#REF!,3,FALSE),0.9227),3)</f>
        <v>0.92300000000000004</v>
      </c>
    </row>
    <row r="163" spans="1:7" ht="28.8" x14ac:dyDescent="0.3">
      <c r="A163" s="10" t="s">
        <v>376</v>
      </c>
      <c r="B163" s="9" t="s">
        <v>1620</v>
      </c>
      <c r="C163" s="11" t="s">
        <v>1616</v>
      </c>
      <c r="D163" s="9" t="s">
        <v>1615</v>
      </c>
      <c r="E163" s="70" t="s">
        <v>746</v>
      </c>
      <c r="F163" s="73">
        <f>ROUND(IFERROR(VLOOKUP(C163,#REF!,4,FALSE), 0.8014),3)</f>
        <v>0.80100000000000005</v>
      </c>
      <c r="G163" s="74">
        <f>ROUND(IFERROR(VLOOKUP(C163,#REF!,3,FALSE),0.9227),3)</f>
        <v>0.92300000000000004</v>
      </c>
    </row>
    <row r="164" spans="1:7" ht="43.2" x14ac:dyDescent="0.3">
      <c r="A164" s="11" t="s">
        <v>377</v>
      </c>
      <c r="B164" s="9" t="s">
        <v>1047</v>
      </c>
      <c r="C164" s="13" t="s">
        <v>1046</v>
      </c>
      <c r="D164" s="9" t="s">
        <v>1045</v>
      </c>
      <c r="E164" s="70" t="s">
        <v>746</v>
      </c>
      <c r="F164" s="73">
        <f>ROUND(IFERROR(VLOOKUP(C164,#REF!,4,FALSE), 0.8014),3)</f>
        <v>0.80100000000000005</v>
      </c>
      <c r="G164" s="74">
        <f>ROUND(IFERROR(VLOOKUP(C164,#REF!,3,FALSE),0.9227),3)</f>
        <v>0.92300000000000004</v>
      </c>
    </row>
    <row r="165" spans="1:7" ht="43.2" x14ac:dyDescent="0.3">
      <c r="A165" s="11" t="s">
        <v>377</v>
      </c>
      <c r="B165" s="9" t="s">
        <v>1047</v>
      </c>
      <c r="C165" s="11" t="s">
        <v>1703</v>
      </c>
      <c r="D165" s="9" t="s">
        <v>1045</v>
      </c>
      <c r="E165" s="70" t="s">
        <v>1671</v>
      </c>
      <c r="F165" s="73">
        <f>ROUND(IFERROR(VLOOKUP(C165,#REF!,4,FALSE), 0.8014),3)</f>
        <v>0.80100000000000005</v>
      </c>
      <c r="G165" s="74">
        <f>ROUND(IFERROR(VLOOKUP(C165,#REF!,3,FALSE),0.9227),3)</f>
        <v>0.92300000000000004</v>
      </c>
    </row>
    <row r="166" spans="1:7" ht="43.2" x14ac:dyDescent="0.3">
      <c r="A166" s="11" t="s">
        <v>378</v>
      </c>
      <c r="B166" s="9" t="s">
        <v>995</v>
      </c>
      <c r="C166" s="10" t="s">
        <v>994</v>
      </c>
      <c r="D166" s="9" t="s">
        <v>993</v>
      </c>
      <c r="E166" s="70" t="s">
        <v>746</v>
      </c>
      <c r="F166" s="73">
        <f>ROUND(IFERROR(VLOOKUP(C166,#REF!,4,FALSE), 0.8014),3)</f>
        <v>0.80100000000000005</v>
      </c>
      <c r="G166" s="74">
        <f>ROUND(IFERROR(VLOOKUP(C166,#REF!,3,FALSE),0.9227),3)</f>
        <v>0.92300000000000004</v>
      </c>
    </row>
    <row r="167" spans="1:7" ht="28.8" x14ac:dyDescent="0.3">
      <c r="A167" s="11" t="s">
        <v>379</v>
      </c>
      <c r="B167" s="9" t="s">
        <v>1252</v>
      </c>
      <c r="C167" s="10" t="s">
        <v>1251</v>
      </c>
      <c r="D167" s="9" t="s">
        <v>1250</v>
      </c>
      <c r="E167" s="70" t="s">
        <v>746</v>
      </c>
      <c r="F167" s="73">
        <f>ROUND(IFERROR(VLOOKUP(C167,#REF!,4,FALSE), 0.8014),3)</f>
        <v>0.80100000000000005</v>
      </c>
      <c r="G167" s="74">
        <f>ROUND(IFERROR(VLOOKUP(C167,#REF!,3,FALSE),0.9227),3)</f>
        <v>0.92300000000000004</v>
      </c>
    </row>
    <row r="168" spans="1:7" ht="28.8" x14ac:dyDescent="0.3">
      <c r="A168" s="11" t="s">
        <v>379</v>
      </c>
      <c r="B168" s="9" t="s">
        <v>1252</v>
      </c>
      <c r="C168" s="10" t="s">
        <v>1261</v>
      </c>
      <c r="D168" s="9" t="s">
        <v>1205</v>
      </c>
      <c r="E168" s="70" t="s">
        <v>746</v>
      </c>
      <c r="F168" s="73">
        <f>ROUND(IFERROR(VLOOKUP(C168,#REF!,4,FALSE), 0.8014),3)</f>
        <v>0.80100000000000005</v>
      </c>
      <c r="G168" s="74">
        <f>ROUND(IFERROR(VLOOKUP(C168,#REF!,3,FALSE),0.9227),3)</f>
        <v>0.92300000000000004</v>
      </c>
    </row>
    <row r="169" spans="1:7" ht="28.8" x14ac:dyDescent="0.3">
      <c r="A169" s="11" t="s">
        <v>380</v>
      </c>
      <c r="B169" s="9" t="s">
        <v>805</v>
      </c>
      <c r="C169" s="10" t="s">
        <v>804</v>
      </c>
      <c r="D169" s="9" t="s">
        <v>803</v>
      </c>
      <c r="E169" s="70" t="s">
        <v>746</v>
      </c>
      <c r="F169" s="73">
        <f>ROUND(IFERROR(VLOOKUP(C169,#REF!,4,FALSE), 0.8014),3)</f>
        <v>0.80100000000000005</v>
      </c>
      <c r="G169" s="74">
        <f>ROUND(IFERROR(VLOOKUP(C169,#REF!,3,FALSE),0.9227),3)</f>
        <v>0.92300000000000004</v>
      </c>
    </row>
    <row r="170" spans="1:7" ht="28.8" x14ac:dyDescent="0.3">
      <c r="A170" s="11" t="s">
        <v>380</v>
      </c>
      <c r="B170" s="9" t="s">
        <v>805</v>
      </c>
      <c r="C170" s="11" t="s">
        <v>1704</v>
      </c>
      <c r="D170" s="9" t="s">
        <v>803</v>
      </c>
      <c r="E170" s="70" t="s">
        <v>1671</v>
      </c>
      <c r="F170" s="73">
        <f>ROUND(IFERROR(VLOOKUP(C170,#REF!,4,FALSE), 0.8014),3)</f>
        <v>0.80100000000000005</v>
      </c>
      <c r="G170" s="74">
        <f>ROUND(IFERROR(VLOOKUP(C170,#REF!,3,FALSE),0.9227),3)</f>
        <v>0.92300000000000004</v>
      </c>
    </row>
    <row r="171" spans="1:7" ht="28.8" x14ac:dyDescent="0.3">
      <c r="A171" s="11" t="s">
        <v>381</v>
      </c>
      <c r="B171" s="9" t="s">
        <v>1259</v>
      </c>
      <c r="C171" s="10" t="s">
        <v>1258</v>
      </c>
      <c r="D171" s="9" t="s">
        <v>1257</v>
      </c>
      <c r="E171" s="70" t="s">
        <v>746</v>
      </c>
      <c r="F171" s="73">
        <f>ROUND(IFERROR(VLOOKUP(C171,#REF!,4,FALSE), 0.8014),3)</f>
        <v>0.80100000000000005</v>
      </c>
      <c r="G171" s="74">
        <f>ROUND(IFERROR(VLOOKUP(C171,#REF!,3,FALSE),0.9227),3)</f>
        <v>0.92300000000000004</v>
      </c>
    </row>
    <row r="172" spans="1:7" ht="28.8" x14ac:dyDescent="0.3">
      <c r="A172" s="11" t="s">
        <v>381</v>
      </c>
      <c r="B172" s="9" t="s">
        <v>1259</v>
      </c>
      <c r="C172" s="10" t="s">
        <v>1261</v>
      </c>
      <c r="D172" s="9" t="s">
        <v>1205</v>
      </c>
      <c r="E172" s="70" t="s">
        <v>746</v>
      </c>
      <c r="F172" s="73">
        <f>ROUND(IFERROR(VLOOKUP(C172,#REF!,4,FALSE), 0.8014),3)</f>
        <v>0.80100000000000005</v>
      </c>
      <c r="G172" s="74">
        <f>ROUND(IFERROR(VLOOKUP(C172,#REF!,3,FALSE),0.9227),3)</f>
        <v>0.92300000000000004</v>
      </c>
    </row>
    <row r="173" spans="1:7" ht="28.8" x14ac:dyDescent="0.3">
      <c r="A173" s="11" t="s">
        <v>381</v>
      </c>
      <c r="B173" s="9" t="s">
        <v>1259</v>
      </c>
      <c r="C173" s="10" t="s">
        <v>1264</v>
      </c>
      <c r="D173" s="9" t="s">
        <v>1263</v>
      </c>
      <c r="E173" s="70" t="s">
        <v>746</v>
      </c>
      <c r="F173" s="73">
        <f>ROUND(IFERROR(VLOOKUP(C173,#REF!,4,FALSE), 0.8014),3)</f>
        <v>0.80100000000000005</v>
      </c>
      <c r="G173" s="74">
        <f>ROUND(IFERROR(VLOOKUP(C173,#REF!,3,FALSE),0.9227),3)</f>
        <v>0.92300000000000004</v>
      </c>
    </row>
    <row r="174" spans="1:7" ht="43.2" x14ac:dyDescent="0.3">
      <c r="A174" s="11" t="s">
        <v>382</v>
      </c>
      <c r="B174" s="9" t="s">
        <v>1267</v>
      </c>
      <c r="C174" s="10" t="s">
        <v>1266</v>
      </c>
      <c r="D174" s="9" t="s">
        <v>1265</v>
      </c>
      <c r="E174" s="70" t="s">
        <v>746</v>
      </c>
      <c r="F174" s="73">
        <f>ROUND(IFERROR(VLOOKUP(C174,#REF!,4,FALSE), 0.8014),3)</f>
        <v>0.80100000000000005</v>
      </c>
      <c r="G174" s="74">
        <f>ROUND(IFERROR(VLOOKUP(C174,#REF!,3,FALSE),0.9227),3)</f>
        <v>0.92300000000000004</v>
      </c>
    </row>
    <row r="175" spans="1:7" ht="28.8" x14ac:dyDescent="0.3">
      <c r="A175" s="11" t="s">
        <v>383</v>
      </c>
      <c r="B175" s="9" t="s">
        <v>1557</v>
      </c>
      <c r="C175" s="10" t="s">
        <v>1556</v>
      </c>
      <c r="D175" s="9" t="s">
        <v>1555</v>
      </c>
      <c r="E175" s="70" t="s">
        <v>746</v>
      </c>
      <c r="F175" s="73">
        <f>ROUND(IFERROR(VLOOKUP(C175,#REF!,4,FALSE), 0.8014),3)</f>
        <v>0.80100000000000005</v>
      </c>
      <c r="G175" s="74">
        <f>ROUND(IFERROR(VLOOKUP(C175,#REF!,3,FALSE),0.9227),3)</f>
        <v>0.92300000000000004</v>
      </c>
    </row>
    <row r="176" spans="1:7" ht="28.8" x14ac:dyDescent="0.3">
      <c r="A176" s="11" t="s">
        <v>383</v>
      </c>
      <c r="B176" s="9" t="s">
        <v>1557</v>
      </c>
      <c r="C176" s="11" t="s">
        <v>1706</v>
      </c>
      <c r="D176" s="9" t="s">
        <v>1705</v>
      </c>
      <c r="E176" s="70" t="s">
        <v>1671</v>
      </c>
      <c r="F176" s="73">
        <f>ROUND(IFERROR(VLOOKUP(C176,#REF!,4,FALSE), 0.8014),3)</f>
        <v>0.80100000000000005</v>
      </c>
      <c r="G176" s="74">
        <f>ROUND(IFERROR(VLOOKUP(C176,#REF!,3,FALSE),0.9227),3)</f>
        <v>0.92300000000000004</v>
      </c>
    </row>
    <row r="177" spans="1:7" ht="28.8" x14ac:dyDescent="0.3">
      <c r="A177" s="11" t="s">
        <v>384</v>
      </c>
      <c r="B177" s="9" t="s">
        <v>996</v>
      </c>
      <c r="C177" s="10" t="s">
        <v>994</v>
      </c>
      <c r="D177" s="9" t="s">
        <v>993</v>
      </c>
      <c r="E177" s="70" t="s">
        <v>746</v>
      </c>
      <c r="F177" s="73">
        <f>ROUND(IFERROR(VLOOKUP(C177,#REF!,4,FALSE), 0.8014),3)</f>
        <v>0.80100000000000005</v>
      </c>
      <c r="G177" s="74">
        <f>ROUND(IFERROR(VLOOKUP(C177,#REF!,3,FALSE),0.9227),3)</f>
        <v>0.92300000000000004</v>
      </c>
    </row>
    <row r="178" spans="1:7" x14ac:dyDescent="0.3">
      <c r="A178" s="10" t="s">
        <v>385</v>
      </c>
      <c r="B178" s="9" t="s">
        <v>1558</v>
      </c>
      <c r="C178" s="11" t="s">
        <v>1556</v>
      </c>
      <c r="D178" s="9" t="s">
        <v>1555</v>
      </c>
      <c r="E178" s="70" t="s">
        <v>746</v>
      </c>
      <c r="F178" s="73">
        <f>ROUND(IFERROR(VLOOKUP(C178,#REF!,4,FALSE), 0.8014),3)</f>
        <v>0.80100000000000005</v>
      </c>
      <c r="G178" s="74">
        <f>ROUND(IFERROR(VLOOKUP(C178,#REF!,3,FALSE),0.9227),3)</f>
        <v>0.92300000000000004</v>
      </c>
    </row>
    <row r="179" spans="1:7" ht="43.2" x14ac:dyDescent="0.3">
      <c r="A179" s="11" t="s">
        <v>386</v>
      </c>
      <c r="B179" s="9" t="s">
        <v>1708</v>
      </c>
      <c r="C179" s="11" t="s">
        <v>1707</v>
      </c>
      <c r="D179" s="9" t="s">
        <v>1263</v>
      </c>
      <c r="E179" s="70" t="s">
        <v>1671</v>
      </c>
      <c r="F179" s="73">
        <f>ROUND(IFERROR(VLOOKUP(C179,#REF!,4,FALSE), 0.8014),3)</f>
        <v>0.80100000000000005</v>
      </c>
      <c r="G179" s="74">
        <f>ROUND(IFERROR(VLOOKUP(C179,#REF!,3,FALSE),0.9227),3)</f>
        <v>0.92300000000000004</v>
      </c>
    </row>
    <row r="180" spans="1:7" x14ac:dyDescent="0.3">
      <c r="A180" s="11" t="s">
        <v>387</v>
      </c>
      <c r="B180" s="9" t="s">
        <v>1262</v>
      </c>
      <c r="C180" s="10" t="s">
        <v>1261</v>
      </c>
      <c r="D180" s="9" t="s">
        <v>1205</v>
      </c>
      <c r="E180" s="70" t="s">
        <v>746</v>
      </c>
      <c r="F180" s="73">
        <f>ROUND(IFERROR(VLOOKUP(C180,#REF!,4,FALSE), 0.8014),3)</f>
        <v>0.80100000000000005</v>
      </c>
      <c r="G180" s="74">
        <f>ROUND(IFERROR(VLOOKUP(C180,#REF!,3,FALSE),0.9227),3)</f>
        <v>0.92300000000000004</v>
      </c>
    </row>
    <row r="181" spans="1:7" x14ac:dyDescent="0.3">
      <c r="A181" s="11" t="s">
        <v>387</v>
      </c>
      <c r="B181" s="9" t="s">
        <v>1262</v>
      </c>
      <c r="C181" s="10" t="s">
        <v>1264</v>
      </c>
      <c r="D181" s="9" t="s">
        <v>1263</v>
      </c>
      <c r="E181" s="70" t="s">
        <v>746</v>
      </c>
      <c r="F181" s="73">
        <f>ROUND(IFERROR(VLOOKUP(C181,#REF!,4,FALSE), 0.8014),3)</f>
        <v>0.80100000000000005</v>
      </c>
      <c r="G181" s="74">
        <f>ROUND(IFERROR(VLOOKUP(C181,#REF!,3,FALSE),0.9227),3)</f>
        <v>0.92300000000000004</v>
      </c>
    </row>
    <row r="182" spans="1:7" ht="28.8" x14ac:dyDescent="0.3">
      <c r="A182" s="11" t="s">
        <v>388</v>
      </c>
      <c r="B182" s="9" t="s">
        <v>997</v>
      </c>
      <c r="C182" s="10" t="s">
        <v>994</v>
      </c>
      <c r="D182" s="9" t="s">
        <v>993</v>
      </c>
      <c r="E182" s="70" t="s">
        <v>746</v>
      </c>
      <c r="F182" s="73">
        <f>ROUND(IFERROR(VLOOKUP(C182,#REF!,4,FALSE), 0.8014),3)</f>
        <v>0.80100000000000005</v>
      </c>
      <c r="G182" s="74">
        <f>ROUND(IFERROR(VLOOKUP(C182,#REF!,3,FALSE),0.9227),3)</f>
        <v>0.92300000000000004</v>
      </c>
    </row>
    <row r="183" spans="1:7" ht="43.2" x14ac:dyDescent="0.3">
      <c r="A183" s="11" t="s">
        <v>390</v>
      </c>
      <c r="B183" s="9" t="s">
        <v>1260</v>
      </c>
      <c r="C183" s="10" t="s">
        <v>1258</v>
      </c>
      <c r="D183" s="9" t="s">
        <v>1257</v>
      </c>
      <c r="E183" s="70" t="s">
        <v>746</v>
      </c>
      <c r="F183" s="73">
        <f>ROUND(IFERROR(VLOOKUP(C183,#REF!,4,FALSE), 0.8014),3)</f>
        <v>0.80100000000000005</v>
      </c>
      <c r="G183" s="74">
        <f>ROUND(IFERROR(VLOOKUP(C183,#REF!,3,FALSE),0.9227),3)</f>
        <v>0.92300000000000004</v>
      </c>
    </row>
    <row r="184" spans="1:7" ht="43.2" x14ac:dyDescent="0.3">
      <c r="A184" s="11" t="s">
        <v>390</v>
      </c>
      <c r="B184" s="9" t="s">
        <v>1260</v>
      </c>
      <c r="C184" s="10" t="s">
        <v>1264</v>
      </c>
      <c r="D184" s="9" t="s">
        <v>1263</v>
      </c>
      <c r="E184" s="70" t="s">
        <v>746</v>
      </c>
      <c r="F184" s="73">
        <f>ROUND(IFERROR(VLOOKUP(C184,#REF!,4,FALSE), 0.8014),3)</f>
        <v>0.80100000000000005</v>
      </c>
      <c r="G184" s="74">
        <f>ROUND(IFERROR(VLOOKUP(C184,#REF!,3,FALSE),0.9227),3)</f>
        <v>0.92300000000000004</v>
      </c>
    </row>
    <row r="185" spans="1:7" ht="28.8" x14ac:dyDescent="0.3">
      <c r="A185" s="11" t="s">
        <v>391</v>
      </c>
      <c r="B185" s="9" t="s">
        <v>1619</v>
      </c>
      <c r="C185" s="10" t="s">
        <v>1616</v>
      </c>
      <c r="D185" s="9" t="s">
        <v>1615</v>
      </c>
      <c r="E185" s="70" t="s">
        <v>746</v>
      </c>
      <c r="F185" s="73">
        <f>ROUND(IFERROR(VLOOKUP(C185,#REF!,4,FALSE), 0.8014),3)</f>
        <v>0.80100000000000005</v>
      </c>
      <c r="G185" s="74">
        <f>ROUND(IFERROR(VLOOKUP(C185,#REF!,3,FALSE),0.9227),3)</f>
        <v>0.92300000000000004</v>
      </c>
    </row>
    <row r="186" spans="1:7" ht="28.8" x14ac:dyDescent="0.3">
      <c r="A186" s="11" t="s">
        <v>391</v>
      </c>
      <c r="B186" s="9" t="s">
        <v>1619</v>
      </c>
      <c r="C186" s="11" t="s">
        <v>1801</v>
      </c>
      <c r="D186" s="9" t="s">
        <v>1800</v>
      </c>
      <c r="E186" s="70" t="s">
        <v>1671</v>
      </c>
      <c r="F186" s="73">
        <f>ROUND(IFERROR(VLOOKUP(C186,#REF!,4,FALSE), 0.8014),3)</f>
        <v>0.80100000000000005</v>
      </c>
      <c r="G186" s="74">
        <f>ROUND(IFERROR(VLOOKUP(C186,#REF!,3,FALSE),0.9227),3)</f>
        <v>0.92300000000000004</v>
      </c>
    </row>
    <row r="187" spans="1:7" ht="28.8" x14ac:dyDescent="0.3">
      <c r="A187" s="11" t="s">
        <v>392</v>
      </c>
      <c r="B187" s="9" t="s">
        <v>806</v>
      </c>
      <c r="C187" s="10" t="s">
        <v>804</v>
      </c>
      <c r="D187" s="9" t="s">
        <v>803</v>
      </c>
      <c r="E187" s="70" t="s">
        <v>746</v>
      </c>
      <c r="F187" s="73">
        <f>ROUND(IFERROR(VLOOKUP(C187,#REF!,4,FALSE), 0.8014),3)</f>
        <v>0.80100000000000005</v>
      </c>
      <c r="G187" s="74">
        <f>ROUND(IFERROR(VLOOKUP(C187,#REF!,3,FALSE),0.9227),3)</f>
        <v>0.92300000000000004</v>
      </c>
    </row>
    <row r="188" spans="1:7" ht="28.8" x14ac:dyDescent="0.3">
      <c r="A188" s="11" t="s">
        <v>392</v>
      </c>
      <c r="B188" s="9" t="s">
        <v>806</v>
      </c>
      <c r="C188" s="10" t="s">
        <v>1261</v>
      </c>
      <c r="D188" s="9" t="s">
        <v>1205</v>
      </c>
      <c r="E188" s="70" t="s">
        <v>746</v>
      </c>
      <c r="F188" s="73">
        <f>ROUND(IFERROR(VLOOKUP(C188,#REF!,4,FALSE), 0.8014),3)</f>
        <v>0.80100000000000005</v>
      </c>
      <c r="G188" s="74">
        <f>ROUND(IFERROR(VLOOKUP(C188,#REF!,3,FALSE),0.9227),3)</f>
        <v>0.92300000000000004</v>
      </c>
    </row>
    <row r="189" spans="1:7" x14ac:dyDescent="0.3">
      <c r="A189" s="11" t="s">
        <v>393</v>
      </c>
      <c r="B189" s="9" t="s">
        <v>809</v>
      </c>
      <c r="C189" s="10" t="s">
        <v>808</v>
      </c>
      <c r="D189" s="9" t="s">
        <v>807</v>
      </c>
      <c r="E189" s="70" t="s">
        <v>746</v>
      </c>
      <c r="F189" s="73">
        <f>ROUND(IFERROR(VLOOKUP(C189,#REF!,4,FALSE), 0.8014),3)</f>
        <v>0.80100000000000005</v>
      </c>
      <c r="G189" s="74">
        <f>ROUND(IFERROR(VLOOKUP(C189,#REF!,3,FALSE),0.9227),3)</f>
        <v>0.92300000000000004</v>
      </c>
    </row>
    <row r="190" spans="1:7" x14ac:dyDescent="0.3">
      <c r="A190" s="11" t="s">
        <v>393</v>
      </c>
      <c r="B190" s="9" t="s">
        <v>809</v>
      </c>
      <c r="C190" s="10" t="s">
        <v>812</v>
      </c>
      <c r="D190" s="9" t="s">
        <v>811</v>
      </c>
      <c r="E190" s="70" t="s">
        <v>746</v>
      </c>
      <c r="F190" s="73">
        <f>ROUND(IFERROR(VLOOKUP(C190,#REF!,4,FALSE), 0.8014),3)</f>
        <v>0.80100000000000005</v>
      </c>
      <c r="G190" s="74">
        <f>ROUND(IFERROR(VLOOKUP(C190,#REF!,3,FALSE),0.9227),3)</f>
        <v>0.92300000000000004</v>
      </c>
    </row>
    <row r="191" spans="1:7" x14ac:dyDescent="0.3">
      <c r="A191" s="11" t="s">
        <v>393</v>
      </c>
      <c r="B191" s="9" t="s">
        <v>809</v>
      </c>
      <c r="C191" s="11" t="s">
        <v>1710</v>
      </c>
      <c r="D191" s="9" t="s">
        <v>1709</v>
      </c>
      <c r="E191" s="70" t="s">
        <v>1671</v>
      </c>
      <c r="F191" s="73">
        <f>ROUND(IFERROR(VLOOKUP(C191,#REF!,4,FALSE), 0.8014),3)</f>
        <v>0.80100000000000005</v>
      </c>
      <c r="G191" s="74">
        <f>ROUND(IFERROR(VLOOKUP(C191,#REF!,3,FALSE),0.9227),3)</f>
        <v>0.92300000000000004</v>
      </c>
    </row>
    <row r="192" spans="1:7" ht="28.8" x14ac:dyDescent="0.3">
      <c r="A192" s="11" t="s">
        <v>394</v>
      </c>
      <c r="B192" s="9" t="s">
        <v>813</v>
      </c>
      <c r="C192" s="10" t="s">
        <v>812</v>
      </c>
      <c r="D192" s="9" t="s">
        <v>811</v>
      </c>
      <c r="E192" s="70" t="s">
        <v>746</v>
      </c>
      <c r="F192" s="73">
        <f>ROUND(IFERROR(VLOOKUP(C192,#REF!,4,FALSE), 0.8014),3)</f>
        <v>0.80100000000000005</v>
      </c>
      <c r="G192" s="74">
        <f>ROUND(IFERROR(VLOOKUP(C192,#REF!,3,FALSE),0.9227),3)</f>
        <v>0.92300000000000004</v>
      </c>
    </row>
    <row r="193" spans="1:7" ht="28.8" x14ac:dyDescent="0.3">
      <c r="A193" s="11" t="s">
        <v>394</v>
      </c>
      <c r="B193" s="9" t="s">
        <v>813</v>
      </c>
      <c r="C193" s="10" t="s">
        <v>1254</v>
      </c>
      <c r="D193" s="9" t="s">
        <v>1253</v>
      </c>
      <c r="E193" s="70" t="s">
        <v>746</v>
      </c>
      <c r="F193" s="73">
        <f>ROUND(IFERROR(VLOOKUP(C193,#REF!,4,FALSE), 0.8014),3)</f>
        <v>0.80100000000000005</v>
      </c>
      <c r="G193" s="74">
        <f>ROUND(IFERROR(VLOOKUP(C193,#REF!,3,FALSE),0.9227),3)</f>
        <v>0.92300000000000004</v>
      </c>
    </row>
    <row r="194" spans="1:7" ht="28.8" x14ac:dyDescent="0.3">
      <c r="A194" s="11" t="s">
        <v>395</v>
      </c>
      <c r="B194" s="9" t="s">
        <v>817</v>
      </c>
      <c r="C194" s="10" t="s">
        <v>815</v>
      </c>
      <c r="D194" s="9" t="s">
        <v>814</v>
      </c>
      <c r="E194" s="70" t="s">
        <v>746</v>
      </c>
      <c r="F194" s="73">
        <f>ROUND(IFERROR(VLOOKUP(C194,#REF!,4,FALSE), 0.8014),3)</f>
        <v>0.80100000000000005</v>
      </c>
      <c r="G194" s="74">
        <f>ROUND(IFERROR(VLOOKUP(C194,#REF!,3,FALSE),0.9227),3)</f>
        <v>0.92300000000000004</v>
      </c>
    </row>
    <row r="195" spans="1:7" ht="28.8" x14ac:dyDescent="0.3">
      <c r="A195" s="10" t="s">
        <v>396</v>
      </c>
      <c r="B195" s="9" t="s">
        <v>818</v>
      </c>
      <c r="C195" s="11" t="s">
        <v>815</v>
      </c>
      <c r="D195" s="9" t="s">
        <v>814</v>
      </c>
      <c r="E195" s="70" t="s">
        <v>746</v>
      </c>
      <c r="F195" s="73">
        <f>ROUND(IFERROR(VLOOKUP(C195,#REF!,4,FALSE), 0.8014),3)</f>
        <v>0.80100000000000005</v>
      </c>
      <c r="G195" s="74">
        <f>ROUND(IFERROR(VLOOKUP(C195,#REF!,3,FALSE),0.9227),3)</f>
        <v>0.92300000000000004</v>
      </c>
    </row>
    <row r="196" spans="1:7" x14ac:dyDescent="0.3">
      <c r="A196" s="11" t="s">
        <v>397</v>
      </c>
      <c r="B196" s="9" t="s">
        <v>810</v>
      </c>
      <c r="C196" s="10" t="s">
        <v>808</v>
      </c>
      <c r="D196" s="9" t="s">
        <v>807</v>
      </c>
      <c r="E196" s="70" t="s">
        <v>746</v>
      </c>
      <c r="F196" s="73">
        <f>ROUND(IFERROR(VLOOKUP(C196,#REF!,4,FALSE), 0.8014),3)</f>
        <v>0.80100000000000005</v>
      </c>
      <c r="G196" s="74">
        <f>ROUND(IFERROR(VLOOKUP(C196,#REF!,3,FALSE),0.9227),3)</f>
        <v>0.92300000000000004</v>
      </c>
    </row>
    <row r="197" spans="1:7" ht="28.8" x14ac:dyDescent="0.3">
      <c r="A197" s="11" t="s">
        <v>398</v>
      </c>
      <c r="B197" s="9" t="s">
        <v>1044</v>
      </c>
      <c r="C197" s="10" t="s">
        <v>1043</v>
      </c>
      <c r="D197" s="9" t="s">
        <v>1042</v>
      </c>
      <c r="E197" s="70" t="s">
        <v>746</v>
      </c>
      <c r="F197" s="73">
        <f>ROUND(IFERROR(VLOOKUP(C197,#REF!,4,FALSE), 0.8014),3)</f>
        <v>0.80100000000000005</v>
      </c>
      <c r="G197" s="74">
        <f>ROUND(IFERROR(VLOOKUP(C197,#REF!,3,FALSE),0.9227),3)</f>
        <v>0.92300000000000004</v>
      </c>
    </row>
    <row r="198" spans="1:7" ht="28.8" x14ac:dyDescent="0.3">
      <c r="A198" s="10" t="s">
        <v>399</v>
      </c>
      <c r="B198" s="9" t="s">
        <v>819</v>
      </c>
      <c r="C198" s="11" t="s">
        <v>815</v>
      </c>
      <c r="D198" s="9" t="s">
        <v>814</v>
      </c>
      <c r="E198" s="70" t="s">
        <v>746</v>
      </c>
      <c r="F198" s="73">
        <f>ROUND(IFERROR(VLOOKUP(C198,#REF!,4,FALSE), 0.8014),3)</f>
        <v>0.80100000000000005</v>
      </c>
      <c r="G198" s="74">
        <f>ROUND(IFERROR(VLOOKUP(C198,#REF!,3,FALSE),0.9227),3)</f>
        <v>0.92300000000000004</v>
      </c>
    </row>
    <row r="199" spans="1:7" x14ac:dyDescent="0.3">
      <c r="A199" s="11" t="s">
        <v>400</v>
      </c>
      <c r="B199" s="9" t="s">
        <v>1050</v>
      </c>
      <c r="C199" s="10" t="s">
        <v>1049</v>
      </c>
      <c r="D199" s="9" t="s">
        <v>1048</v>
      </c>
      <c r="E199" s="70" t="s">
        <v>746</v>
      </c>
      <c r="F199" s="73">
        <f>ROUND(IFERROR(VLOOKUP(C199,#REF!,4,FALSE), 0.8014),3)</f>
        <v>0.80100000000000005</v>
      </c>
      <c r="G199" s="74">
        <f>ROUND(IFERROR(VLOOKUP(C199,#REF!,3,FALSE),0.9227),3)</f>
        <v>0.92300000000000004</v>
      </c>
    </row>
    <row r="200" spans="1:7" x14ac:dyDescent="0.3">
      <c r="A200" s="11" t="s">
        <v>400</v>
      </c>
      <c r="B200" s="9" t="s">
        <v>1050</v>
      </c>
      <c r="C200" s="10" t="s">
        <v>1056</v>
      </c>
      <c r="D200" s="9" t="s">
        <v>1055</v>
      </c>
      <c r="E200" s="70" t="s">
        <v>746</v>
      </c>
      <c r="F200" s="73">
        <f>ROUND(IFERROR(VLOOKUP(C200,#REF!,4,FALSE), 0.8014),3)</f>
        <v>0.80100000000000005</v>
      </c>
      <c r="G200" s="74">
        <f>ROUND(IFERROR(VLOOKUP(C200,#REF!,3,FALSE),0.9227),3)</f>
        <v>0.92300000000000004</v>
      </c>
    </row>
    <row r="201" spans="1:7" ht="28.8" x14ac:dyDescent="0.3">
      <c r="A201" s="11" t="s">
        <v>400</v>
      </c>
      <c r="B201" s="9" t="s">
        <v>1050</v>
      </c>
      <c r="C201" s="10" t="s">
        <v>1269</v>
      </c>
      <c r="D201" s="9" t="s">
        <v>1268</v>
      </c>
      <c r="E201" s="70" t="s">
        <v>746</v>
      </c>
      <c r="F201" s="73">
        <f>ROUND(IFERROR(VLOOKUP(C201,#REF!,4,FALSE), 0.8014),3)</f>
        <v>0.80100000000000005</v>
      </c>
      <c r="G201" s="74">
        <f>ROUND(IFERROR(VLOOKUP(C201,#REF!,3,FALSE),0.9227),3)</f>
        <v>0.92300000000000004</v>
      </c>
    </row>
    <row r="202" spans="1:7" x14ac:dyDescent="0.3">
      <c r="A202" s="11" t="s">
        <v>400</v>
      </c>
      <c r="B202" s="9" t="s">
        <v>1050</v>
      </c>
      <c r="C202" s="10" t="s">
        <v>1271</v>
      </c>
      <c r="D202" s="9" t="s">
        <v>1270</v>
      </c>
      <c r="E202" s="70" t="s">
        <v>746</v>
      </c>
      <c r="F202" s="73">
        <f>ROUND(IFERROR(VLOOKUP(C202,#REF!,4,FALSE), 0.8014),3)</f>
        <v>0.80100000000000005</v>
      </c>
      <c r="G202" s="74">
        <f>ROUND(IFERROR(VLOOKUP(C202,#REF!,3,FALSE),0.9227),3)</f>
        <v>0.92300000000000004</v>
      </c>
    </row>
    <row r="203" spans="1:7" x14ac:dyDescent="0.3">
      <c r="A203" s="11" t="s">
        <v>400</v>
      </c>
      <c r="B203" s="9" t="s">
        <v>1050</v>
      </c>
      <c r="C203" s="11" t="s">
        <v>1712</v>
      </c>
      <c r="D203" s="9" t="s">
        <v>1711</v>
      </c>
      <c r="E203" s="70" t="s">
        <v>1671</v>
      </c>
      <c r="F203" s="73">
        <f>ROUND(IFERROR(VLOOKUP(C203,#REF!,4,FALSE), 0.8014),3)</f>
        <v>0.80100000000000005</v>
      </c>
      <c r="G203" s="74">
        <f>ROUND(IFERROR(VLOOKUP(C203,#REF!,3,FALSE),0.9227),3)</f>
        <v>0.92300000000000004</v>
      </c>
    </row>
    <row r="204" spans="1:7" x14ac:dyDescent="0.3">
      <c r="A204" s="11" t="s">
        <v>400</v>
      </c>
      <c r="B204" s="9" t="s">
        <v>1050</v>
      </c>
      <c r="C204" s="11" t="s">
        <v>1714</v>
      </c>
      <c r="D204" s="9" t="s">
        <v>1713</v>
      </c>
      <c r="E204" s="70" t="s">
        <v>1671</v>
      </c>
      <c r="F204" s="73">
        <f>ROUND(IFERROR(VLOOKUP(C204,#REF!,4,FALSE), 0.8014),3)</f>
        <v>0.80100000000000005</v>
      </c>
      <c r="G204" s="74">
        <f>ROUND(IFERROR(VLOOKUP(C204,#REF!,3,FALSE),0.9227),3)</f>
        <v>0.92300000000000004</v>
      </c>
    </row>
    <row r="205" spans="1:7" ht="28.8" x14ac:dyDescent="0.3">
      <c r="A205" s="11" t="s">
        <v>401</v>
      </c>
      <c r="B205" s="9" t="s">
        <v>822</v>
      </c>
      <c r="C205" s="10" t="s">
        <v>821</v>
      </c>
      <c r="D205" s="9" t="s">
        <v>820</v>
      </c>
      <c r="E205" s="70" t="s">
        <v>746</v>
      </c>
      <c r="F205" s="73">
        <f>ROUND(IFERROR(VLOOKUP(C205,#REF!,4,FALSE), 0.8014),3)</f>
        <v>0.80100000000000005</v>
      </c>
      <c r="G205" s="74">
        <f>ROUND(IFERROR(VLOOKUP(C205,#REF!,3,FALSE),0.9227),3)</f>
        <v>0.92300000000000004</v>
      </c>
    </row>
    <row r="206" spans="1:7" ht="28.8" x14ac:dyDescent="0.3">
      <c r="A206" s="11" t="s">
        <v>401</v>
      </c>
      <c r="B206" s="9" t="s">
        <v>822</v>
      </c>
      <c r="C206" s="10" t="s">
        <v>1049</v>
      </c>
      <c r="D206" s="9" t="s">
        <v>1048</v>
      </c>
      <c r="E206" s="70" t="s">
        <v>746</v>
      </c>
      <c r="F206" s="73">
        <f>ROUND(IFERROR(VLOOKUP(C206,#REF!,4,FALSE), 0.8014),3)</f>
        <v>0.80100000000000005</v>
      </c>
      <c r="G206" s="74">
        <f>ROUND(IFERROR(VLOOKUP(C206,#REF!,3,FALSE),0.9227),3)</f>
        <v>0.92300000000000004</v>
      </c>
    </row>
    <row r="207" spans="1:7" ht="28.8" x14ac:dyDescent="0.3">
      <c r="A207" s="11" t="s">
        <v>401</v>
      </c>
      <c r="B207" s="9" t="s">
        <v>822</v>
      </c>
      <c r="C207" s="10" t="s">
        <v>1056</v>
      </c>
      <c r="D207" s="9" t="s">
        <v>1055</v>
      </c>
      <c r="E207" s="70" t="s">
        <v>746</v>
      </c>
      <c r="F207" s="73">
        <f>ROUND(IFERROR(VLOOKUP(C207,#REF!,4,FALSE), 0.8014),3)</f>
        <v>0.80100000000000005</v>
      </c>
      <c r="G207" s="74">
        <f>ROUND(IFERROR(VLOOKUP(C207,#REF!,3,FALSE),0.9227),3)</f>
        <v>0.92300000000000004</v>
      </c>
    </row>
    <row r="208" spans="1:7" ht="28.8" x14ac:dyDescent="0.3">
      <c r="A208" s="11" t="s">
        <v>401</v>
      </c>
      <c r="B208" s="9" t="s">
        <v>822</v>
      </c>
      <c r="C208" s="10" t="s">
        <v>1269</v>
      </c>
      <c r="D208" s="9" t="s">
        <v>1268</v>
      </c>
      <c r="E208" s="70" t="s">
        <v>746</v>
      </c>
      <c r="F208" s="73">
        <f>ROUND(IFERROR(VLOOKUP(C208,#REF!,4,FALSE), 0.8014),3)</f>
        <v>0.80100000000000005</v>
      </c>
      <c r="G208" s="74">
        <f>ROUND(IFERROR(VLOOKUP(C208,#REF!,3,FALSE),0.9227),3)</f>
        <v>0.92300000000000004</v>
      </c>
    </row>
    <row r="209" spans="1:7" ht="28.8" x14ac:dyDescent="0.3">
      <c r="A209" s="11" t="s">
        <v>401</v>
      </c>
      <c r="B209" s="9" t="s">
        <v>822</v>
      </c>
      <c r="C209" s="10" t="s">
        <v>1271</v>
      </c>
      <c r="D209" s="9" t="s">
        <v>1270</v>
      </c>
      <c r="E209" s="70" t="s">
        <v>746</v>
      </c>
      <c r="F209" s="73">
        <f>ROUND(IFERROR(VLOOKUP(C209,#REF!,4,FALSE), 0.8014),3)</f>
        <v>0.80100000000000005</v>
      </c>
      <c r="G209" s="74">
        <f>ROUND(IFERROR(VLOOKUP(C209,#REF!,3,FALSE),0.9227),3)</f>
        <v>0.92300000000000004</v>
      </c>
    </row>
    <row r="210" spans="1:7" ht="28.8" x14ac:dyDescent="0.3">
      <c r="A210" s="11" t="s">
        <v>401</v>
      </c>
      <c r="B210" s="9" t="s">
        <v>822</v>
      </c>
      <c r="C210" s="10" t="s">
        <v>1561</v>
      </c>
      <c r="D210" s="9" t="s">
        <v>1560</v>
      </c>
      <c r="E210" s="70" t="s">
        <v>746</v>
      </c>
      <c r="F210" s="73">
        <f>ROUND(IFERROR(VLOOKUP(C210,#REF!,4,FALSE), 0.8014),3)</f>
        <v>0.80100000000000005</v>
      </c>
      <c r="G210" s="74">
        <f>ROUND(IFERROR(VLOOKUP(C210,#REF!,3,FALSE),0.9227),3)</f>
        <v>0.92300000000000004</v>
      </c>
    </row>
    <row r="211" spans="1:7" ht="28.8" x14ac:dyDescent="0.3">
      <c r="A211" s="139" t="s">
        <v>401</v>
      </c>
      <c r="B211" s="9" t="s">
        <v>822</v>
      </c>
      <c r="C211" s="139" t="s">
        <v>1521</v>
      </c>
      <c r="D211" s="139" t="s">
        <v>1520</v>
      </c>
      <c r="E211" s="144"/>
      <c r="F211" s="73">
        <f>ROUND(IFERROR(VLOOKUP(C211,#REF!,4,FALSE), 0.8014),3)</f>
        <v>0.80100000000000005</v>
      </c>
      <c r="G211" s="74">
        <f>ROUND(IFERROR(VLOOKUP(C211,#REF!,3,FALSE),0.9227),3)</f>
        <v>0.92300000000000004</v>
      </c>
    </row>
    <row r="212" spans="1:7" ht="28.8" x14ac:dyDescent="0.3">
      <c r="A212" s="139" t="s">
        <v>401</v>
      </c>
      <c r="B212" s="9" t="s">
        <v>822</v>
      </c>
      <c r="C212" s="139" t="s">
        <v>1261</v>
      </c>
      <c r="D212" s="139" t="s">
        <v>1205</v>
      </c>
      <c r="E212" s="146"/>
      <c r="F212" s="73">
        <f>ROUND(IFERROR(VLOOKUP(C212,#REF!,4,FALSE), 0.8014),3)</f>
        <v>0.80100000000000005</v>
      </c>
      <c r="G212" s="74">
        <f>ROUND(IFERROR(VLOOKUP(C212,#REF!,3,FALSE),0.9227),3)</f>
        <v>0.92300000000000004</v>
      </c>
    </row>
    <row r="213" spans="1:7" ht="28.8" x14ac:dyDescent="0.3">
      <c r="A213" s="139" t="s">
        <v>401</v>
      </c>
      <c r="B213" s="9" t="s">
        <v>822</v>
      </c>
      <c r="C213" s="139" t="s">
        <v>1556</v>
      </c>
      <c r="D213" s="139" t="s">
        <v>1555</v>
      </c>
      <c r="E213" s="146"/>
      <c r="F213" s="73">
        <f>ROUND(IFERROR(VLOOKUP(C213,#REF!,4,FALSE), 0.8014),3)</f>
        <v>0.80100000000000005</v>
      </c>
      <c r="G213" s="74">
        <f>ROUND(IFERROR(VLOOKUP(C213,#REF!,3,FALSE),0.9227),3)</f>
        <v>0.92300000000000004</v>
      </c>
    </row>
    <row r="214" spans="1:7" ht="28.8" x14ac:dyDescent="0.3">
      <c r="A214" s="11" t="s">
        <v>402</v>
      </c>
      <c r="B214" s="9" t="s">
        <v>1051</v>
      </c>
      <c r="C214" s="10" t="s">
        <v>1049</v>
      </c>
      <c r="D214" s="9" t="s">
        <v>1048</v>
      </c>
      <c r="E214" s="70" t="s">
        <v>746</v>
      </c>
      <c r="F214" s="73">
        <f>ROUND(IFERROR(VLOOKUP(C214,#REF!,4,FALSE), 0.8014),3)</f>
        <v>0.80100000000000005</v>
      </c>
      <c r="G214" s="74">
        <f>ROUND(IFERROR(VLOOKUP(C214,#REF!,3,FALSE),0.9227),3)</f>
        <v>0.92300000000000004</v>
      </c>
    </row>
    <row r="215" spans="1:7" ht="28.8" x14ac:dyDescent="0.3">
      <c r="A215" s="11" t="s">
        <v>402</v>
      </c>
      <c r="B215" s="9" t="s">
        <v>1051</v>
      </c>
      <c r="C215" s="10" t="s">
        <v>1056</v>
      </c>
      <c r="D215" s="9" t="s">
        <v>1055</v>
      </c>
      <c r="E215" s="70" t="s">
        <v>746</v>
      </c>
      <c r="F215" s="73">
        <f>ROUND(IFERROR(VLOOKUP(C215,#REF!,4,FALSE), 0.8014),3)</f>
        <v>0.80100000000000005</v>
      </c>
      <c r="G215" s="74">
        <f>ROUND(IFERROR(VLOOKUP(C215,#REF!,3,FALSE),0.9227),3)</f>
        <v>0.92300000000000004</v>
      </c>
    </row>
    <row r="216" spans="1:7" ht="28.8" x14ac:dyDescent="0.3">
      <c r="A216" s="11" t="s">
        <v>402</v>
      </c>
      <c r="B216" s="9" t="s">
        <v>1051</v>
      </c>
      <c r="C216" s="10" t="s">
        <v>1269</v>
      </c>
      <c r="D216" s="9" t="s">
        <v>1268</v>
      </c>
      <c r="E216" s="70" t="s">
        <v>746</v>
      </c>
      <c r="F216" s="73">
        <f>ROUND(IFERROR(VLOOKUP(C216,#REF!,4,FALSE), 0.8014),3)</f>
        <v>0.80100000000000005</v>
      </c>
      <c r="G216" s="74">
        <f>ROUND(IFERROR(VLOOKUP(C216,#REF!,3,FALSE),0.9227),3)</f>
        <v>0.92300000000000004</v>
      </c>
    </row>
    <row r="217" spans="1:7" ht="28.8" x14ac:dyDescent="0.3">
      <c r="A217" s="11" t="s">
        <v>402</v>
      </c>
      <c r="B217" s="9" t="s">
        <v>1051</v>
      </c>
      <c r="C217" s="10" t="s">
        <v>1271</v>
      </c>
      <c r="D217" s="9" t="s">
        <v>1270</v>
      </c>
      <c r="E217" s="70" t="s">
        <v>746</v>
      </c>
      <c r="F217" s="73">
        <f>ROUND(IFERROR(VLOOKUP(C217,#REF!,4,FALSE), 0.8014),3)</f>
        <v>0.80100000000000005</v>
      </c>
      <c r="G217" s="74">
        <f>ROUND(IFERROR(VLOOKUP(C217,#REF!,3,FALSE),0.9227),3)</f>
        <v>0.92300000000000004</v>
      </c>
    </row>
    <row r="218" spans="1:7" x14ac:dyDescent="0.3">
      <c r="A218" s="11" t="s">
        <v>403</v>
      </c>
      <c r="B218" s="9" t="s">
        <v>1052</v>
      </c>
      <c r="C218" s="10" t="s">
        <v>1049</v>
      </c>
      <c r="D218" s="9" t="s">
        <v>1048</v>
      </c>
      <c r="E218" s="70" t="s">
        <v>746</v>
      </c>
      <c r="F218" s="73">
        <f>ROUND(IFERROR(VLOOKUP(C218,#REF!,4,FALSE), 0.8014),3)</f>
        <v>0.80100000000000005</v>
      </c>
      <c r="G218" s="74">
        <f>ROUND(IFERROR(VLOOKUP(C218,#REF!,3,FALSE),0.9227),3)</f>
        <v>0.92300000000000004</v>
      </c>
    </row>
    <row r="219" spans="1:7" ht="28.8" x14ac:dyDescent="0.3">
      <c r="A219" s="11" t="s">
        <v>404</v>
      </c>
      <c r="B219" s="9" t="s">
        <v>823</v>
      </c>
      <c r="C219" s="10" t="s">
        <v>821</v>
      </c>
      <c r="D219" s="9" t="s">
        <v>820</v>
      </c>
      <c r="E219" s="70" t="s">
        <v>746</v>
      </c>
      <c r="F219" s="73">
        <f>ROUND(IFERROR(VLOOKUP(C219,#REF!,4,FALSE), 0.8014),3)</f>
        <v>0.80100000000000005</v>
      </c>
      <c r="G219" s="74">
        <f>ROUND(IFERROR(VLOOKUP(C219,#REF!,3,FALSE),0.9227),3)</f>
        <v>0.92300000000000004</v>
      </c>
    </row>
    <row r="220" spans="1:7" ht="43.2" x14ac:dyDescent="0.3">
      <c r="A220" s="11" t="s">
        <v>405</v>
      </c>
      <c r="B220" s="9" t="s">
        <v>1525</v>
      </c>
      <c r="C220" s="10" t="s">
        <v>1521</v>
      </c>
      <c r="D220" s="9" t="s">
        <v>1520</v>
      </c>
      <c r="E220" s="70" t="s">
        <v>746</v>
      </c>
      <c r="F220" s="73">
        <f>ROUND(IFERROR(VLOOKUP(C220,#REF!,4,FALSE), 0.8014),3)</f>
        <v>0.80100000000000005</v>
      </c>
      <c r="G220" s="74">
        <f>ROUND(IFERROR(VLOOKUP(C220,#REF!,3,FALSE),0.9227),3)</f>
        <v>0.92300000000000004</v>
      </c>
    </row>
    <row r="221" spans="1:7" ht="43.2" x14ac:dyDescent="0.3">
      <c r="A221" s="11" t="s">
        <v>405</v>
      </c>
      <c r="B221" s="9" t="s">
        <v>1525</v>
      </c>
      <c r="C221" s="10" t="s">
        <v>1561</v>
      </c>
      <c r="D221" s="9" t="s">
        <v>1560</v>
      </c>
      <c r="E221" s="70" t="s">
        <v>746</v>
      </c>
      <c r="F221" s="73">
        <f>ROUND(IFERROR(VLOOKUP(C221,#REF!,4,FALSE), 0.8014),3)</f>
        <v>0.80100000000000005</v>
      </c>
      <c r="G221" s="74">
        <f>ROUND(IFERROR(VLOOKUP(C221,#REF!,3,FALSE),0.9227),3)</f>
        <v>0.92300000000000004</v>
      </c>
    </row>
    <row r="222" spans="1:7" x14ac:dyDescent="0.3">
      <c r="A222" s="11" t="s">
        <v>406</v>
      </c>
      <c r="B222" s="9" t="s">
        <v>1053</v>
      </c>
      <c r="C222" s="10" t="s">
        <v>1049</v>
      </c>
      <c r="D222" s="9" t="s">
        <v>1048</v>
      </c>
      <c r="E222" s="70" t="s">
        <v>746</v>
      </c>
      <c r="F222" s="73">
        <f>ROUND(IFERROR(VLOOKUP(C222,#REF!,4,FALSE), 0.8014),3)</f>
        <v>0.80100000000000005</v>
      </c>
      <c r="G222" s="74">
        <f>ROUND(IFERROR(VLOOKUP(C222,#REF!,3,FALSE),0.9227),3)</f>
        <v>0.92300000000000004</v>
      </c>
    </row>
    <row r="223" spans="1:7" ht="28.8" x14ac:dyDescent="0.3">
      <c r="A223" s="11" t="s">
        <v>406</v>
      </c>
      <c r="B223" s="9" t="s">
        <v>1053</v>
      </c>
      <c r="C223" s="10" t="s">
        <v>1269</v>
      </c>
      <c r="D223" s="9" t="s">
        <v>1268</v>
      </c>
      <c r="E223" s="70" t="s">
        <v>746</v>
      </c>
      <c r="F223" s="73">
        <f>ROUND(IFERROR(VLOOKUP(C223,#REF!,4,FALSE), 0.8014),3)</f>
        <v>0.80100000000000005</v>
      </c>
      <c r="G223" s="74">
        <f>ROUND(IFERROR(VLOOKUP(C223,#REF!,3,FALSE),0.9227),3)</f>
        <v>0.92300000000000004</v>
      </c>
    </row>
    <row r="224" spans="1:7" x14ac:dyDescent="0.3">
      <c r="A224" s="11" t="s">
        <v>406</v>
      </c>
      <c r="B224" s="9" t="s">
        <v>1053</v>
      </c>
      <c r="C224" s="10" t="s">
        <v>1271</v>
      </c>
      <c r="D224" s="9" t="s">
        <v>1270</v>
      </c>
      <c r="E224" s="70" t="s">
        <v>746</v>
      </c>
      <c r="F224" s="73">
        <f>ROUND(IFERROR(VLOOKUP(C224,#REF!,4,FALSE), 0.8014),3)</f>
        <v>0.80100000000000005</v>
      </c>
      <c r="G224" s="74">
        <f>ROUND(IFERROR(VLOOKUP(C224,#REF!,3,FALSE),0.9227),3)</f>
        <v>0.92300000000000004</v>
      </c>
    </row>
    <row r="225" spans="1:7" ht="28.8" x14ac:dyDescent="0.3">
      <c r="A225" s="10" t="s">
        <v>407</v>
      </c>
      <c r="B225" s="9" t="s">
        <v>1559</v>
      </c>
      <c r="C225" s="11" t="s">
        <v>1556</v>
      </c>
      <c r="D225" s="9" t="s">
        <v>1555</v>
      </c>
      <c r="E225" s="70" t="s">
        <v>746</v>
      </c>
      <c r="F225" s="73">
        <f>ROUND(IFERROR(VLOOKUP(C225,#REF!,4,FALSE), 0.8014),3)</f>
        <v>0.80100000000000005</v>
      </c>
      <c r="G225" s="74">
        <f>ROUND(IFERROR(VLOOKUP(C225,#REF!,3,FALSE),0.9227),3)</f>
        <v>0.92300000000000004</v>
      </c>
    </row>
    <row r="226" spans="1:7" ht="28.8" x14ac:dyDescent="0.3">
      <c r="A226" s="11" t="s">
        <v>408</v>
      </c>
      <c r="B226" s="9" t="s">
        <v>1054</v>
      </c>
      <c r="C226" s="10" t="s">
        <v>1049</v>
      </c>
      <c r="D226" s="9" t="s">
        <v>1048</v>
      </c>
      <c r="E226" s="70" t="s">
        <v>746</v>
      </c>
      <c r="F226" s="73">
        <f>ROUND(IFERROR(VLOOKUP(C226,#REF!,4,FALSE), 0.8014),3)</f>
        <v>0.80100000000000005</v>
      </c>
      <c r="G226" s="74">
        <f>ROUND(IFERROR(VLOOKUP(C226,#REF!,3,FALSE),0.9227),3)</f>
        <v>0.92300000000000004</v>
      </c>
    </row>
    <row r="227" spans="1:7" ht="28.8" x14ac:dyDescent="0.3">
      <c r="A227" s="11" t="s">
        <v>408</v>
      </c>
      <c r="B227" s="9" t="s">
        <v>1054</v>
      </c>
      <c r="C227" s="10" t="s">
        <v>1056</v>
      </c>
      <c r="D227" s="9" t="s">
        <v>1055</v>
      </c>
      <c r="E227" s="70" t="s">
        <v>746</v>
      </c>
      <c r="F227" s="73">
        <f>ROUND(IFERROR(VLOOKUP(C227,#REF!,4,FALSE), 0.8014),3)</f>
        <v>0.80100000000000005</v>
      </c>
      <c r="G227" s="74">
        <f>ROUND(IFERROR(VLOOKUP(C227,#REF!,3,FALSE),0.9227),3)</f>
        <v>0.92300000000000004</v>
      </c>
    </row>
    <row r="228" spans="1:7" ht="28.8" x14ac:dyDescent="0.3">
      <c r="A228" s="11" t="s">
        <v>408</v>
      </c>
      <c r="B228" s="9" t="s">
        <v>1054</v>
      </c>
      <c r="C228" s="10" t="s">
        <v>1269</v>
      </c>
      <c r="D228" s="9" t="s">
        <v>1268</v>
      </c>
      <c r="E228" s="70" t="s">
        <v>746</v>
      </c>
      <c r="F228" s="73">
        <f>ROUND(IFERROR(VLOOKUP(C228,#REF!,4,FALSE), 0.8014),3)</f>
        <v>0.80100000000000005</v>
      </c>
      <c r="G228" s="74">
        <f>ROUND(IFERROR(VLOOKUP(C228,#REF!,3,FALSE),0.9227),3)</f>
        <v>0.92300000000000004</v>
      </c>
    </row>
    <row r="229" spans="1:7" ht="28.8" x14ac:dyDescent="0.3">
      <c r="A229" s="11" t="s">
        <v>408</v>
      </c>
      <c r="B229" s="9" t="s">
        <v>1054</v>
      </c>
      <c r="C229" s="10" t="s">
        <v>1271</v>
      </c>
      <c r="D229" s="9" t="s">
        <v>1270</v>
      </c>
      <c r="E229" s="70" t="s">
        <v>746</v>
      </c>
      <c r="F229" s="73">
        <f>ROUND(IFERROR(VLOOKUP(C229,#REF!,4,FALSE), 0.8014),3)</f>
        <v>0.80100000000000005</v>
      </c>
      <c r="G229" s="74">
        <f>ROUND(IFERROR(VLOOKUP(C229,#REF!,3,FALSE),0.9227),3)</f>
        <v>0.92300000000000004</v>
      </c>
    </row>
    <row r="230" spans="1:7" ht="28.8" x14ac:dyDescent="0.3">
      <c r="A230" s="11" t="s">
        <v>408</v>
      </c>
      <c r="B230" s="9" t="s">
        <v>1054</v>
      </c>
      <c r="C230" s="11" t="s">
        <v>1715</v>
      </c>
      <c r="D230" s="9" t="s">
        <v>1711</v>
      </c>
      <c r="E230" s="70" t="s">
        <v>1671</v>
      </c>
      <c r="F230" s="73">
        <f>ROUND(IFERROR(VLOOKUP(C230,#REF!,4,FALSE), 0.8014),3)</f>
        <v>0.80100000000000005</v>
      </c>
      <c r="G230" s="74">
        <f>ROUND(IFERROR(VLOOKUP(C230,#REF!,3,FALSE),0.9227),3)</f>
        <v>0.92300000000000004</v>
      </c>
    </row>
    <row r="231" spans="1:7" ht="28.8" x14ac:dyDescent="0.3">
      <c r="A231" s="11" t="s">
        <v>408</v>
      </c>
      <c r="B231" s="9" t="s">
        <v>1054</v>
      </c>
      <c r="C231" s="11" t="s">
        <v>1716</v>
      </c>
      <c r="D231" s="9" t="s">
        <v>1713</v>
      </c>
      <c r="E231" s="70" t="s">
        <v>1671</v>
      </c>
      <c r="F231" s="73">
        <f>ROUND(IFERROR(VLOOKUP(C231,#REF!,4,FALSE), 0.8014),3)</f>
        <v>0.80100000000000005</v>
      </c>
      <c r="G231" s="74">
        <f>ROUND(IFERROR(VLOOKUP(C231,#REF!,3,FALSE),0.9227),3)</f>
        <v>0.92300000000000004</v>
      </c>
    </row>
    <row r="232" spans="1:7" x14ac:dyDescent="0.3">
      <c r="A232" s="11" t="s">
        <v>409</v>
      </c>
      <c r="B232" s="9" t="s">
        <v>1564</v>
      </c>
      <c r="C232" s="10" t="s">
        <v>1563</v>
      </c>
      <c r="D232" s="9" t="s">
        <v>1562</v>
      </c>
      <c r="E232" s="70" t="s">
        <v>746</v>
      </c>
      <c r="F232" s="73">
        <f>ROUND(IFERROR(VLOOKUP(C232,#REF!,4,FALSE), 0.8014),3)</f>
        <v>0.80100000000000005</v>
      </c>
      <c r="G232" s="74">
        <f>ROUND(IFERROR(VLOOKUP(C232,#REF!,3,FALSE),0.9227),3)</f>
        <v>0.92300000000000004</v>
      </c>
    </row>
    <row r="233" spans="1:7" ht="28.8" x14ac:dyDescent="0.3">
      <c r="A233" s="11" t="s">
        <v>410</v>
      </c>
      <c r="B233" s="9" t="s">
        <v>1273</v>
      </c>
      <c r="C233" s="10" t="s">
        <v>1272</v>
      </c>
      <c r="D233" s="9" t="s">
        <v>1101</v>
      </c>
      <c r="E233" s="70" t="s">
        <v>746</v>
      </c>
      <c r="F233" s="73">
        <f>ROUND(IFERROR(VLOOKUP(C233,#REF!,4,FALSE), 0.8014),3)</f>
        <v>0.80100000000000005</v>
      </c>
      <c r="G233" s="74">
        <f>ROUND(IFERROR(VLOOKUP(C233,#REF!,3,FALSE),0.9227),3)</f>
        <v>0.92300000000000004</v>
      </c>
    </row>
    <row r="234" spans="1:7" x14ac:dyDescent="0.3">
      <c r="A234" s="11" t="s">
        <v>411</v>
      </c>
      <c r="B234" s="9" t="s">
        <v>1274</v>
      </c>
      <c r="C234" s="10" t="s">
        <v>1272</v>
      </c>
      <c r="D234" s="9" t="s">
        <v>1101</v>
      </c>
      <c r="E234" s="70" t="s">
        <v>746</v>
      </c>
      <c r="F234" s="73">
        <f>ROUND(IFERROR(VLOOKUP(C234,#REF!,4,FALSE), 0.8014),3)</f>
        <v>0.80100000000000005</v>
      </c>
      <c r="G234" s="74">
        <f>ROUND(IFERROR(VLOOKUP(C234,#REF!,3,FALSE),0.9227),3)</f>
        <v>0.92300000000000004</v>
      </c>
    </row>
    <row r="235" spans="1:7" x14ac:dyDescent="0.3">
      <c r="A235" s="11" t="s">
        <v>411</v>
      </c>
      <c r="B235" s="9" t="s">
        <v>1274</v>
      </c>
      <c r="C235" s="11" t="s">
        <v>1718</v>
      </c>
      <c r="D235" s="16" t="s">
        <v>1717</v>
      </c>
      <c r="E235" s="70" t="s">
        <v>1671</v>
      </c>
      <c r="F235" s="73">
        <f>ROUND(IFERROR(VLOOKUP(C235,#REF!,4,FALSE), 0.8014),3)</f>
        <v>0.80100000000000005</v>
      </c>
      <c r="G235" s="74">
        <f>ROUND(IFERROR(VLOOKUP(C235,#REF!,3,FALSE),0.9227),3)</f>
        <v>0.92300000000000004</v>
      </c>
    </row>
    <row r="236" spans="1:7" x14ac:dyDescent="0.3">
      <c r="A236" s="11" t="s">
        <v>411</v>
      </c>
      <c r="B236" s="9" t="s">
        <v>1274</v>
      </c>
      <c r="C236" s="11" t="s">
        <v>1720</v>
      </c>
      <c r="D236" s="9" t="s">
        <v>1719</v>
      </c>
      <c r="E236" s="70" t="s">
        <v>1671</v>
      </c>
      <c r="F236" s="73">
        <f>ROUND(IFERROR(VLOOKUP(C236,#REF!,4,FALSE), 0.8014),3)</f>
        <v>0.80100000000000005</v>
      </c>
      <c r="G236" s="74">
        <f>ROUND(IFERROR(VLOOKUP(C236,#REF!,3,FALSE),0.9227),3)</f>
        <v>0.92300000000000004</v>
      </c>
    </row>
    <row r="237" spans="1:7" x14ac:dyDescent="0.3">
      <c r="A237" s="11" t="s">
        <v>413</v>
      </c>
      <c r="B237" s="9" t="s">
        <v>1000</v>
      </c>
      <c r="C237" s="10" t="s">
        <v>999</v>
      </c>
      <c r="D237" s="9" t="s">
        <v>998</v>
      </c>
      <c r="E237" s="70" t="s">
        <v>746</v>
      </c>
      <c r="F237" s="73">
        <f>ROUND(IFERROR(VLOOKUP(C237,#REF!,4,FALSE), 0.8014),3)</f>
        <v>0.80100000000000005</v>
      </c>
      <c r="G237" s="74">
        <f>ROUND(IFERROR(VLOOKUP(C237,#REF!,3,FALSE),0.9227),3)</f>
        <v>0.92300000000000004</v>
      </c>
    </row>
    <row r="238" spans="1:7" x14ac:dyDescent="0.3">
      <c r="A238" s="11" t="s">
        <v>413</v>
      </c>
      <c r="B238" s="9" t="s">
        <v>1000</v>
      </c>
      <c r="C238" s="10" t="s">
        <v>1058</v>
      </c>
      <c r="D238" s="9" t="s">
        <v>1057</v>
      </c>
      <c r="E238" s="70" t="s">
        <v>746</v>
      </c>
      <c r="F238" s="73">
        <f>ROUND(IFERROR(VLOOKUP(C238,#REF!,4,FALSE), 0.8014),3)</f>
        <v>0.80100000000000005</v>
      </c>
      <c r="G238" s="74">
        <f>ROUND(IFERROR(VLOOKUP(C238,#REF!,3,FALSE),0.9227),3)</f>
        <v>0.92300000000000004</v>
      </c>
    </row>
    <row r="239" spans="1:7" x14ac:dyDescent="0.3">
      <c r="A239" s="11" t="s">
        <v>413</v>
      </c>
      <c r="B239" s="9" t="s">
        <v>1000</v>
      </c>
      <c r="C239" s="10" t="s">
        <v>1276</v>
      </c>
      <c r="D239" s="9" t="s">
        <v>1275</v>
      </c>
      <c r="E239" s="70" t="s">
        <v>746</v>
      </c>
      <c r="F239" s="73">
        <f>ROUND(IFERROR(VLOOKUP(C239,#REF!,4,FALSE), 0.8014),3)</f>
        <v>0.80100000000000005</v>
      </c>
      <c r="G239" s="74">
        <f>ROUND(IFERROR(VLOOKUP(C239,#REF!,3,FALSE),0.9227),3)</f>
        <v>0.92300000000000004</v>
      </c>
    </row>
    <row r="240" spans="1:7" ht="28.8" x14ac:dyDescent="0.3">
      <c r="A240" s="11" t="s">
        <v>413</v>
      </c>
      <c r="B240" s="9" t="s">
        <v>1000</v>
      </c>
      <c r="C240" s="10" t="s">
        <v>1566</v>
      </c>
      <c r="D240" s="9" t="s">
        <v>1565</v>
      </c>
      <c r="E240" s="70" t="s">
        <v>746</v>
      </c>
      <c r="F240" s="73">
        <f>ROUND(IFERROR(VLOOKUP(C240,#REF!,4,FALSE), 0.8014),3)</f>
        <v>0.80100000000000005</v>
      </c>
      <c r="G240" s="74">
        <f>ROUND(IFERROR(VLOOKUP(C240,#REF!,3,FALSE),0.9227),3)</f>
        <v>0.92300000000000004</v>
      </c>
    </row>
    <row r="241" spans="1:7" ht="28.8" x14ac:dyDescent="0.3">
      <c r="A241" s="11" t="s">
        <v>414</v>
      </c>
      <c r="B241" s="9" t="s">
        <v>1059</v>
      </c>
      <c r="C241" s="10" t="s">
        <v>1058</v>
      </c>
      <c r="D241" s="9" t="s">
        <v>1057</v>
      </c>
      <c r="E241" s="70" t="s">
        <v>746</v>
      </c>
      <c r="F241" s="73">
        <f>ROUND(IFERROR(VLOOKUP(C241,#REF!,4,FALSE), 0.8014),3)</f>
        <v>0.80100000000000005</v>
      </c>
      <c r="G241" s="74">
        <f>ROUND(IFERROR(VLOOKUP(C241,#REF!,3,FALSE),0.9227),3)</f>
        <v>0.92300000000000004</v>
      </c>
    </row>
    <row r="242" spans="1:7" x14ac:dyDescent="0.3">
      <c r="A242" s="11" t="s">
        <v>415</v>
      </c>
      <c r="B242" s="9" t="s">
        <v>826</v>
      </c>
      <c r="C242" s="10" t="s">
        <v>825</v>
      </c>
      <c r="D242" s="9" t="s">
        <v>824</v>
      </c>
      <c r="E242" s="70" t="s">
        <v>746</v>
      </c>
      <c r="F242" s="73">
        <f>ROUND(IFERROR(VLOOKUP(C242,#REF!,4,FALSE), 0.8014),3)</f>
        <v>0.80100000000000005</v>
      </c>
      <c r="G242" s="74">
        <f>ROUND(IFERROR(VLOOKUP(C242,#REF!,3,FALSE),0.9227),3)</f>
        <v>0.92300000000000004</v>
      </c>
    </row>
    <row r="243" spans="1:7" x14ac:dyDescent="0.3">
      <c r="A243" s="11" t="s">
        <v>416</v>
      </c>
      <c r="B243" s="9" t="s">
        <v>1198</v>
      </c>
      <c r="C243" s="10" t="s">
        <v>1197</v>
      </c>
      <c r="D243" s="9" t="s">
        <v>1196</v>
      </c>
      <c r="E243" s="70" t="s">
        <v>746</v>
      </c>
      <c r="F243" s="73">
        <f>ROUND(IFERROR(VLOOKUP(C243,#REF!,4,FALSE), 0.8014),3)</f>
        <v>0.80100000000000005</v>
      </c>
      <c r="G243" s="74">
        <f>ROUND(IFERROR(VLOOKUP(C243,#REF!,3,FALSE),0.9227),3)</f>
        <v>0.92300000000000004</v>
      </c>
    </row>
    <row r="244" spans="1:7" ht="28.8" x14ac:dyDescent="0.3">
      <c r="A244" s="11" t="s">
        <v>416</v>
      </c>
      <c r="B244" s="9" t="s">
        <v>1198</v>
      </c>
      <c r="C244" s="10" t="s">
        <v>1278</v>
      </c>
      <c r="D244" s="9" t="s">
        <v>1277</v>
      </c>
      <c r="E244" s="70" t="s">
        <v>746</v>
      </c>
      <c r="F244" s="73">
        <f>ROUND(IFERROR(VLOOKUP(C244,#REF!,4,FALSE), 0.8014),3)</f>
        <v>0.80100000000000005</v>
      </c>
      <c r="G244" s="74">
        <f>ROUND(IFERROR(VLOOKUP(C244,#REF!,3,FALSE),0.9227),3)</f>
        <v>0.92300000000000004</v>
      </c>
    </row>
    <row r="245" spans="1:7" x14ac:dyDescent="0.3">
      <c r="A245" s="11" t="s">
        <v>416</v>
      </c>
      <c r="B245" s="9" t="s">
        <v>1198</v>
      </c>
      <c r="C245" s="10" t="s">
        <v>1540</v>
      </c>
      <c r="D245" s="9" t="s">
        <v>1539</v>
      </c>
      <c r="E245" s="70" t="s">
        <v>746</v>
      </c>
      <c r="F245" s="73">
        <f>ROUND(IFERROR(VLOOKUP(C245,#REF!,4,FALSE), 0.8014),3)</f>
        <v>0.80100000000000005</v>
      </c>
      <c r="G245" s="74">
        <f>ROUND(IFERROR(VLOOKUP(C245,#REF!,3,FALSE),0.9227),3)</f>
        <v>0.92300000000000004</v>
      </c>
    </row>
    <row r="246" spans="1:7" x14ac:dyDescent="0.3">
      <c r="A246" s="11" t="s">
        <v>417</v>
      </c>
      <c r="B246" s="9" t="s">
        <v>1531</v>
      </c>
      <c r="C246" s="10" t="s">
        <v>1530</v>
      </c>
      <c r="D246" s="9" t="s">
        <v>1529</v>
      </c>
      <c r="E246" s="70" t="s">
        <v>746</v>
      </c>
      <c r="F246" s="73">
        <f>ROUND(IFERROR(VLOOKUP(C246,#REF!,4,FALSE), 0.8014),3)</f>
        <v>0.80100000000000005</v>
      </c>
      <c r="G246" s="74">
        <f>ROUND(IFERROR(VLOOKUP(C246,#REF!,3,FALSE),0.9227),3)</f>
        <v>0.92300000000000004</v>
      </c>
    </row>
    <row r="247" spans="1:7" ht="28.8" x14ac:dyDescent="0.3">
      <c r="A247" s="11" t="s">
        <v>419</v>
      </c>
      <c r="B247" s="9" t="s">
        <v>1532</v>
      </c>
      <c r="C247" s="10" t="s">
        <v>1530</v>
      </c>
      <c r="D247" s="9" t="s">
        <v>1529</v>
      </c>
      <c r="E247" s="70" t="s">
        <v>746</v>
      </c>
      <c r="F247" s="73">
        <f>ROUND(IFERROR(VLOOKUP(C247,#REF!,4,FALSE), 0.8014),3)</f>
        <v>0.80100000000000005</v>
      </c>
      <c r="G247" s="74">
        <f>ROUND(IFERROR(VLOOKUP(C247,#REF!,3,FALSE),0.9227),3)</f>
        <v>0.92300000000000004</v>
      </c>
    </row>
    <row r="248" spans="1:7" ht="28.8" x14ac:dyDescent="0.3">
      <c r="A248" s="139" t="s">
        <v>419</v>
      </c>
      <c r="B248" s="9" t="s">
        <v>1532</v>
      </c>
      <c r="C248" s="139" t="s">
        <v>2093</v>
      </c>
      <c r="D248" s="139" t="s">
        <v>1292</v>
      </c>
      <c r="E248" s="146"/>
      <c r="F248" s="73">
        <f>ROUND(IFERROR(VLOOKUP(C248,#REF!,4,FALSE), 0.8014),3)</f>
        <v>0.80100000000000005</v>
      </c>
      <c r="G248" s="74">
        <f>ROUND(IFERROR(VLOOKUP(C248,#REF!,3,FALSE),0.9227),3)</f>
        <v>0.92300000000000004</v>
      </c>
    </row>
    <row r="249" spans="1:7" ht="28.8" x14ac:dyDescent="0.3">
      <c r="A249" s="11" t="s">
        <v>420</v>
      </c>
      <c r="B249" s="9" t="s">
        <v>1062</v>
      </c>
      <c r="C249" s="13" t="s">
        <v>1061</v>
      </c>
      <c r="D249" s="9" t="s">
        <v>1060</v>
      </c>
      <c r="E249" s="70" t="s">
        <v>746</v>
      </c>
      <c r="F249" s="73">
        <f>ROUND(IFERROR(VLOOKUP(C249,#REF!,4,FALSE), 0.8014),3)</f>
        <v>0.80100000000000005</v>
      </c>
      <c r="G249" s="74">
        <f>ROUND(IFERROR(VLOOKUP(C249,#REF!,3,FALSE),0.9227),3)</f>
        <v>0.92300000000000004</v>
      </c>
    </row>
    <row r="250" spans="1:7" x14ac:dyDescent="0.3">
      <c r="A250" s="11" t="s">
        <v>421</v>
      </c>
      <c r="B250" s="9" t="s">
        <v>1290</v>
      </c>
      <c r="C250" s="10" t="s">
        <v>1289</v>
      </c>
      <c r="D250" s="9" t="s">
        <v>1288</v>
      </c>
      <c r="E250" s="70" t="s">
        <v>746</v>
      </c>
      <c r="F250" s="73">
        <f>ROUND(IFERROR(VLOOKUP(C250,#REF!,4,FALSE), 0.8014),3)</f>
        <v>0.80100000000000005</v>
      </c>
      <c r="G250" s="74">
        <f>ROUND(IFERROR(VLOOKUP(C250,#REF!,3,FALSE),0.9227),3)</f>
        <v>0.92300000000000004</v>
      </c>
    </row>
    <row r="251" spans="1:7" ht="28.8" x14ac:dyDescent="0.3">
      <c r="A251" s="11" t="s">
        <v>422</v>
      </c>
      <c r="B251" s="9" t="s">
        <v>833</v>
      </c>
      <c r="C251" s="10" t="s">
        <v>832</v>
      </c>
      <c r="D251" s="9" t="s">
        <v>831</v>
      </c>
      <c r="E251" s="70" t="s">
        <v>746</v>
      </c>
      <c r="F251" s="73">
        <f>ROUND(IFERROR(VLOOKUP(C251,#REF!,4,FALSE), 0.8014),3)</f>
        <v>0.80100000000000005</v>
      </c>
      <c r="G251" s="74">
        <f>ROUND(IFERROR(VLOOKUP(C251,#REF!,3,FALSE),0.9227),3)</f>
        <v>0.92300000000000004</v>
      </c>
    </row>
    <row r="252" spans="1:7" ht="28.8" x14ac:dyDescent="0.3">
      <c r="A252" s="11" t="s">
        <v>422</v>
      </c>
      <c r="B252" s="9" t="s">
        <v>833</v>
      </c>
      <c r="C252" s="10" t="s">
        <v>1284</v>
      </c>
      <c r="D252" s="9" t="s">
        <v>1283</v>
      </c>
      <c r="E252" s="70" t="s">
        <v>746</v>
      </c>
      <c r="F252" s="73">
        <f>ROUND(IFERROR(VLOOKUP(C252,#REF!,4,FALSE), 0.8014),3)</f>
        <v>0.80100000000000005</v>
      </c>
      <c r="G252" s="74">
        <f>ROUND(IFERROR(VLOOKUP(C252,#REF!,3,FALSE),0.9227),3)</f>
        <v>0.92300000000000004</v>
      </c>
    </row>
    <row r="253" spans="1:7" ht="28.8" x14ac:dyDescent="0.3">
      <c r="A253" s="11" t="s">
        <v>422</v>
      </c>
      <c r="B253" s="9" t="s">
        <v>833</v>
      </c>
      <c r="C253" s="10" t="s">
        <v>1293</v>
      </c>
      <c r="D253" s="9" t="s">
        <v>1292</v>
      </c>
      <c r="E253" s="70" t="s">
        <v>746</v>
      </c>
      <c r="F253" s="73">
        <f>ROUND(IFERROR(VLOOKUP(C253,#REF!,4,FALSE), 0.8014),3)</f>
        <v>0.80100000000000005</v>
      </c>
      <c r="G253" s="74">
        <f>ROUND(IFERROR(VLOOKUP(C253,#REF!,3,FALSE),0.9227),3)</f>
        <v>0.92300000000000004</v>
      </c>
    </row>
    <row r="254" spans="1:7" ht="43.2" x14ac:dyDescent="0.3">
      <c r="A254" s="11" t="s">
        <v>423</v>
      </c>
      <c r="B254" s="9" t="s">
        <v>1063</v>
      </c>
      <c r="C254" s="13" t="s">
        <v>1061</v>
      </c>
      <c r="D254" s="9" t="s">
        <v>1060</v>
      </c>
      <c r="E254" s="70" t="s">
        <v>746</v>
      </c>
      <c r="F254" s="73">
        <f>ROUND(IFERROR(VLOOKUP(C254,#REF!,4,FALSE), 0.8014),3)</f>
        <v>0.80100000000000005</v>
      </c>
      <c r="G254" s="74">
        <f>ROUND(IFERROR(VLOOKUP(C254,#REF!,3,FALSE),0.9227),3)</f>
        <v>0.92300000000000004</v>
      </c>
    </row>
    <row r="255" spans="1:7" ht="43.2" x14ac:dyDescent="0.3">
      <c r="A255" s="11" t="s">
        <v>424</v>
      </c>
      <c r="B255" s="9" t="s">
        <v>1291</v>
      </c>
      <c r="C255" s="10" t="s">
        <v>1289</v>
      </c>
      <c r="D255" s="9" t="s">
        <v>1288</v>
      </c>
      <c r="E255" s="70" t="s">
        <v>746</v>
      </c>
      <c r="F255" s="73">
        <f>ROUND(IFERROR(VLOOKUP(C255,#REF!,4,FALSE), 0.8014),3)</f>
        <v>0.80100000000000005</v>
      </c>
      <c r="G255" s="74">
        <f>ROUND(IFERROR(VLOOKUP(C255,#REF!,3,FALSE),0.9227),3)</f>
        <v>0.92300000000000004</v>
      </c>
    </row>
    <row r="256" spans="1:7" ht="28.8" x14ac:dyDescent="0.3">
      <c r="A256" s="11" t="s">
        <v>425</v>
      </c>
      <c r="B256" s="9" t="s">
        <v>1285</v>
      </c>
      <c r="C256" s="10" t="s">
        <v>1284</v>
      </c>
      <c r="D256" s="9" t="s">
        <v>1283</v>
      </c>
      <c r="E256" s="70" t="s">
        <v>746</v>
      </c>
      <c r="F256" s="73">
        <f>ROUND(IFERROR(VLOOKUP(C256,#REF!,4,FALSE), 0.8014),3)</f>
        <v>0.80100000000000005</v>
      </c>
      <c r="G256" s="74">
        <f>ROUND(IFERROR(VLOOKUP(C256,#REF!,3,FALSE),0.9227),3)</f>
        <v>0.92300000000000004</v>
      </c>
    </row>
    <row r="257" spans="1:7" x14ac:dyDescent="0.3">
      <c r="A257" s="11" t="s">
        <v>426</v>
      </c>
      <c r="B257" s="9" t="s">
        <v>829</v>
      </c>
      <c r="C257" s="10" t="s">
        <v>828</v>
      </c>
      <c r="D257" s="9" t="s">
        <v>827</v>
      </c>
      <c r="E257" s="70" t="s">
        <v>746</v>
      </c>
      <c r="F257" s="73">
        <f>ROUND(IFERROR(VLOOKUP(C257,#REF!,4,FALSE), 0.8014),3)</f>
        <v>0.80100000000000005</v>
      </c>
      <c r="G257" s="74">
        <f>ROUND(IFERROR(VLOOKUP(C257,#REF!,3,FALSE),0.9227),3)</f>
        <v>0.92300000000000004</v>
      </c>
    </row>
    <row r="258" spans="1:7" x14ac:dyDescent="0.3">
      <c r="A258" s="11" t="s">
        <v>426</v>
      </c>
      <c r="B258" s="9" t="s">
        <v>829</v>
      </c>
      <c r="C258" s="10" t="s">
        <v>832</v>
      </c>
      <c r="D258" s="9" t="s">
        <v>831</v>
      </c>
      <c r="E258" s="70" t="s">
        <v>746</v>
      </c>
      <c r="F258" s="73">
        <f>ROUND(IFERROR(VLOOKUP(C258,#REF!,4,FALSE), 0.8014),3)</f>
        <v>0.80100000000000005</v>
      </c>
      <c r="G258" s="74">
        <f>ROUND(IFERROR(VLOOKUP(C258,#REF!,3,FALSE),0.9227),3)</f>
        <v>0.92300000000000004</v>
      </c>
    </row>
    <row r="259" spans="1:7" x14ac:dyDescent="0.3">
      <c r="A259" s="11" t="s">
        <v>426</v>
      </c>
      <c r="B259" s="9" t="s">
        <v>829</v>
      </c>
      <c r="C259" s="10" t="s">
        <v>1070</v>
      </c>
      <c r="D259" s="9" t="s">
        <v>1069</v>
      </c>
      <c r="E259" s="70" t="s">
        <v>746</v>
      </c>
      <c r="F259" s="73">
        <f>ROUND(IFERROR(VLOOKUP(C259,#REF!,4,FALSE), 0.8014),3)</f>
        <v>0.80100000000000005</v>
      </c>
      <c r="G259" s="74">
        <f>ROUND(IFERROR(VLOOKUP(C259,#REF!,3,FALSE),0.9227),3)</f>
        <v>0.92300000000000004</v>
      </c>
    </row>
    <row r="260" spans="1:7" x14ac:dyDescent="0.3">
      <c r="A260" s="11" t="s">
        <v>426</v>
      </c>
      <c r="B260" s="9" t="s">
        <v>829</v>
      </c>
      <c r="C260" s="10" t="s">
        <v>1280</v>
      </c>
      <c r="D260" s="9" t="s">
        <v>1279</v>
      </c>
      <c r="E260" s="70" t="s">
        <v>746</v>
      </c>
      <c r="F260" s="73">
        <f>ROUND(IFERROR(VLOOKUP(C260,#REF!,4,FALSE), 0.8014),3)</f>
        <v>0.80100000000000005</v>
      </c>
      <c r="G260" s="74">
        <f>ROUND(IFERROR(VLOOKUP(C260,#REF!,3,FALSE),0.9227),3)</f>
        <v>0.92300000000000004</v>
      </c>
    </row>
    <row r="261" spans="1:7" x14ac:dyDescent="0.3">
      <c r="A261" s="11" t="s">
        <v>426</v>
      </c>
      <c r="B261" s="9" t="s">
        <v>829</v>
      </c>
      <c r="C261" s="10" t="s">
        <v>1282</v>
      </c>
      <c r="D261" s="9" t="s">
        <v>1281</v>
      </c>
      <c r="E261" s="70" t="s">
        <v>746</v>
      </c>
      <c r="F261" s="73">
        <f>ROUND(IFERROR(VLOOKUP(C261,#REF!,4,FALSE), 0.8014),3)</f>
        <v>0.80100000000000005</v>
      </c>
      <c r="G261" s="74">
        <f>ROUND(IFERROR(VLOOKUP(C261,#REF!,3,FALSE),0.9227),3)</f>
        <v>0.92300000000000004</v>
      </c>
    </row>
    <row r="262" spans="1:7" x14ac:dyDescent="0.3">
      <c r="A262" s="11" t="s">
        <v>426</v>
      </c>
      <c r="B262" s="9" t="s">
        <v>829</v>
      </c>
      <c r="C262" s="11" t="s">
        <v>1802</v>
      </c>
      <c r="D262" s="9" t="s">
        <v>831</v>
      </c>
      <c r="E262" s="70" t="s">
        <v>1671</v>
      </c>
      <c r="F262" s="73">
        <f>ROUND(IFERROR(VLOOKUP(C262,#REF!,4,FALSE), 0.8014),3)</f>
        <v>0.80100000000000005</v>
      </c>
      <c r="G262" s="74">
        <f>ROUND(IFERROR(VLOOKUP(C262,#REF!,3,FALSE),0.9227),3)</f>
        <v>0.92300000000000004</v>
      </c>
    </row>
    <row r="263" spans="1:7" ht="28.8" x14ac:dyDescent="0.3">
      <c r="A263" s="11" t="s">
        <v>426</v>
      </c>
      <c r="B263" s="9" t="s">
        <v>829</v>
      </c>
      <c r="C263" s="11" t="s">
        <v>1804</v>
      </c>
      <c r="D263" s="9" t="s">
        <v>1803</v>
      </c>
      <c r="E263" s="70" t="s">
        <v>1671</v>
      </c>
      <c r="F263" s="73">
        <f>ROUND(IFERROR(VLOOKUP(C263,#REF!,4,FALSE), 0.8014),3)</f>
        <v>0.80100000000000005</v>
      </c>
      <c r="G263" s="74">
        <f>ROUND(IFERROR(VLOOKUP(C263,#REF!,3,FALSE),0.9227),3)</f>
        <v>0.92300000000000004</v>
      </c>
    </row>
    <row r="264" spans="1:7" x14ac:dyDescent="0.3">
      <c r="A264" s="11" t="s">
        <v>427</v>
      </c>
      <c r="B264" s="9" t="s">
        <v>830</v>
      </c>
      <c r="C264" s="10" t="s">
        <v>828</v>
      </c>
      <c r="D264" s="9" t="s">
        <v>827</v>
      </c>
      <c r="E264" s="70" t="s">
        <v>746</v>
      </c>
      <c r="F264" s="73">
        <f>ROUND(IFERROR(VLOOKUP(C264,#REF!,4,FALSE), 0.8014),3)</f>
        <v>0.80100000000000005</v>
      </c>
      <c r="G264" s="74">
        <f>ROUND(IFERROR(VLOOKUP(C264,#REF!,3,FALSE),0.9227),3)</f>
        <v>0.92300000000000004</v>
      </c>
    </row>
    <row r="265" spans="1:7" x14ac:dyDescent="0.3">
      <c r="A265" s="11" t="s">
        <v>427</v>
      </c>
      <c r="B265" s="9" t="s">
        <v>830</v>
      </c>
      <c r="C265" s="10" t="s">
        <v>832</v>
      </c>
      <c r="D265" s="9" t="s">
        <v>831</v>
      </c>
      <c r="E265" s="70" t="s">
        <v>746</v>
      </c>
      <c r="F265" s="73">
        <f>ROUND(IFERROR(VLOOKUP(C265,#REF!,4,FALSE), 0.8014),3)</f>
        <v>0.80100000000000005</v>
      </c>
      <c r="G265" s="74">
        <f>ROUND(IFERROR(VLOOKUP(C265,#REF!,3,FALSE),0.9227),3)</f>
        <v>0.92300000000000004</v>
      </c>
    </row>
    <row r="266" spans="1:7" x14ac:dyDescent="0.3">
      <c r="A266" s="11" t="s">
        <v>427</v>
      </c>
      <c r="B266" s="9" t="s">
        <v>830</v>
      </c>
      <c r="C266" s="10" t="s">
        <v>1070</v>
      </c>
      <c r="D266" s="9" t="s">
        <v>1069</v>
      </c>
      <c r="E266" s="70" t="s">
        <v>746</v>
      </c>
      <c r="F266" s="73">
        <f>ROUND(IFERROR(VLOOKUP(C266,#REF!,4,FALSE), 0.8014),3)</f>
        <v>0.80100000000000005</v>
      </c>
      <c r="G266" s="74">
        <f>ROUND(IFERROR(VLOOKUP(C266,#REF!,3,FALSE),0.9227),3)</f>
        <v>0.92300000000000004</v>
      </c>
    </row>
    <row r="267" spans="1:7" x14ac:dyDescent="0.3">
      <c r="A267" s="11" t="s">
        <v>427</v>
      </c>
      <c r="B267" s="9" t="s">
        <v>830</v>
      </c>
      <c r="C267" s="10" t="s">
        <v>1280</v>
      </c>
      <c r="D267" s="9" t="s">
        <v>1279</v>
      </c>
      <c r="E267" s="70" t="s">
        <v>746</v>
      </c>
      <c r="F267" s="73">
        <f>ROUND(IFERROR(VLOOKUP(C267,#REF!,4,FALSE), 0.8014),3)</f>
        <v>0.80100000000000005</v>
      </c>
      <c r="G267" s="74">
        <f>ROUND(IFERROR(VLOOKUP(C267,#REF!,3,FALSE),0.9227),3)</f>
        <v>0.92300000000000004</v>
      </c>
    </row>
    <row r="268" spans="1:7" x14ac:dyDescent="0.3">
      <c r="A268" s="11" t="s">
        <v>427</v>
      </c>
      <c r="B268" s="9" t="s">
        <v>830</v>
      </c>
      <c r="C268" s="10" t="s">
        <v>1282</v>
      </c>
      <c r="D268" s="9" t="s">
        <v>1281</v>
      </c>
      <c r="E268" s="70" t="s">
        <v>746</v>
      </c>
      <c r="F268" s="73">
        <f>ROUND(IFERROR(VLOOKUP(C268,#REF!,4,FALSE), 0.8014),3)</f>
        <v>0.80100000000000005</v>
      </c>
      <c r="G268" s="74">
        <f>ROUND(IFERROR(VLOOKUP(C268,#REF!,3,FALSE),0.9227),3)</f>
        <v>0.92300000000000004</v>
      </c>
    </row>
    <row r="269" spans="1:7" ht="28.8" x14ac:dyDescent="0.3">
      <c r="A269" s="11" t="s">
        <v>427</v>
      </c>
      <c r="B269" s="9" t="s">
        <v>830</v>
      </c>
      <c r="C269" s="10" t="s">
        <v>1293</v>
      </c>
      <c r="D269" s="9" t="s">
        <v>1292</v>
      </c>
      <c r="E269" s="70" t="s">
        <v>746</v>
      </c>
      <c r="F269" s="73">
        <f>ROUND(IFERROR(VLOOKUP(C269,#REF!,4,FALSE), 0.8014),3)</f>
        <v>0.80100000000000005</v>
      </c>
      <c r="G269" s="74">
        <f>ROUND(IFERROR(VLOOKUP(C269,#REF!,3,FALSE),0.9227),3)</f>
        <v>0.92300000000000004</v>
      </c>
    </row>
    <row r="270" spans="1:7" x14ac:dyDescent="0.3">
      <c r="A270" s="11" t="s">
        <v>427</v>
      </c>
      <c r="B270" s="9" t="s">
        <v>830</v>
      </c>
      <c r="C270" s="10" t="s">
        <v>1530</v>
      </c>
      <c r="D270" s="9" t="s">
        <v>1529</v>
      </c>
      <c r="E270" s="70" t="s">
        <v>746</v>
      </c>
      <c r="F270" s="73">
        <f>ROUND(IFERROR(VLOOKUP(C270,#REF!,4,FALSE), 0.8014),3)</f>
        <v>0.80100000000000005</v>
      </c>
      <c r="G270" s="74">
        <f>ROUND(IFERROR(VLOOKUP(C270,#REF!,3,FALSE),0.9227),3)</f>
        <v>0.92300000000000004</v>
      </c>
    </row>
    <row r="271" spans="1:7" ht="28.8" x14ac:dyDescent="0.3">
      <c r="A271" s="11" t="s">
        <v>427</v>
      </c>
      <c r="B271" s="9" t="s">
        <v>830</v>
      </c>
      <c r="C271" s="11" t="s">
        <v>1721</v>
      </c>
      <c r="D271" s="9" t="s">
        <v>1292</v>
      </c>
      <c r="E271" s="70" t="s">
        <v>1671</v>
      </c>
      <c r="F271" s="73">
        <f>ROUND(IFERROR(VLOOKUP(C271,#REF!,4,FALSE), 0.8014),3)</f>
        <v>0.80100000000000005</v>
      </c>
      <c r="G271" s="74">
        <f>ROUND(IFERROR(VLOOKUP(C271,#REF!,3,FALSE),0.9227),3)</f>
        <v>0.92300000000000004</v>
      </c>
    </row>
    <row r="272" spans="1:7" ht="28.8" x14ac:dyDescent="0.3">
      <c r="A272" s="11" t="s">
        <v>428</v>
      </c>
      <c r="B272" s="9" t="s">
        <v>1064</v>
      </c>
      <c r="C272" s="13" t="s">
        <v>1061</v>
      </c>
      <c r="D272" s="9" t="s">
        <v>1060</v>
      </c>
      <c r="E272" s="70" t="s">
        <v>746</v>
      </c>
      <c r="F272" s="73">
        <f>ROUND(IFERROR(VLOOKUP(C272,#REF!,4,FALSE), 0.8014),3)</f>
        <v>0.80100000000000005</v>
      </c>
      <c r="G272" s="74">
        <f>ROUND(IFERROR(VLOOKUP(C272,#REF!,3,FALSE),0.9227),3)</f>
        <v>0.92300000000000004</v>
      </c>
    </row>
    <row r="273" spans="1:7" ht="28.8" x14ac:dyDescent="0.3">
      <c r="A273" s="11" t="s">
        <v>428</v>
      </c>
      <c r="B273" s="9" t="s">
        <v>1064</v>
      </c>
      <c r="C273" s="10" t="s">
        <v>1293</v>
      </c>
      <c r="D273" s="9" t="s">
        <v>1292</v>
      </c>
      <c r="E273" s="70" t="s">
        <v>746</v>
      </c>
      <c r="F273" s="73">
        <f>ROUND(IFERROR(VLOOKUP(C273,#REF!,4,FALSE), 0.8014),3)</f>
        <v>0.80100000000000005</v>
      </c>
      <c r="G273" s="74">
        <f>ROUND(IFERROR(VLOOKUP(C273,#REF!,3,FALSE),0.9227),3)</f>
        <v>0.92300000000000004</v>
      </c>
    </row>
    <row r="274" spans="1:7" ht="28.8" x14ac:dyDescent="0.3">
      <c r="A274" s="11" t="s">
        <v>429</v>
      </c>
      <c r="B274" s="9" t="s">
        <v>1065</v>
      </c>
      <c r="C274" s="13" t="s">
        <v>1061</v>
      </c>
      <c r="D274" s="9" t="s">
        <v>1060</v>
      </c>
      <c r="E274" s="70" t="s">
        <v>746</v>
      </c>
      <c r="F274" s="73">
        <f>ROUND(IFERROR(VLOOKUP(C274,#REF!,4,FALSE), 0.8014),3)</f>
        <v>0.80100000000000005</v>
      </c>
      <c r="G274" s="74">
        <f>ROUND(IFERROR(VLOOKUP(C274,#REF!,3,FALSE),0.9227),3)</f>
        <v>0.92300000000000004</v>
      </c>
    </row>
    <row r="275" spans="1:7" ht="28.8" x14ac:dyDescent="0.3">
      <c r="A275" s="11" t="s">
        <v>430</v>
      </c>
      <c r="B275" s="9" t="s">
        <v>1286</v>
      </c>
      <c r="C275" s="10" t="s">
        <v>1284</v>
      </c>
      <c r="D275" s="9" t="s">
        <v>1283</v>
      </c>
      <c r="E275" s="70" t="s">
        <v>746</v>
      </c>
      <c r="F275" s="73">
        <f>ROUND(IFERROR(VLOOKUP(C275,#REF!,4,FALSE), 0.8014),3)</f>
        <v>0.80100000000000005</v>
      </c>
      <c r="G275" s="74">
        <f>ROUND(IFERROR(VLOOKUP(C275,#REF!,3,FALSE),0.9227),3)</f>
        <v>0.92300000000000004</v>
      </c>
    </row>
    <row r="276" spans="1:7" ht="28.8" x14ac:dyDescent="0.3">
      <c r="A276" s="11" t="s">
        <v>430</v>
      </c>
      <c r="B276" s="9" t="s">
        <v>1286</v>
      </c>
      <c r="C276" s="10" t="s">
        <v>1293</v>
      </c>
      <c r="D276" s="9" t="s">
        <v>1292</v>
      </c>
      <c r="E276" s="70" t="s">
        <v>746</v>
      </c>
      <c r="F276" s="73">
        <f>ROUND(IFERROR(VLOOKUP(C276,#REF!,4,FALSE), 0.8014),3)</f>
        <v>0.80100000000000005</v>
      </c>
      <c r="G276" s="74">
        <f>ROUND(IFERROR(VLOOKUP(C276,#REF!,3,FALSE),0.9227),3)</f>
        <v>0.92300000000000004</v>
      </c>
    </row>
    <row r="277" spans="1:7" ht="28.8" x14ac:dyDescent="0.3">
      <c r="A277" s="11" t="s">
        <v>431</v>
      </c>
      <c r="B277" s="9" t="s">
        <v>1066</v>
      </c>
      <c r="C277" s="13" t="s">
        <v>1061</v>
      </c>
      <c r="D277" s="9" t="s">
        <v>1060</v>
      </c>
      <c r="E277" s="70" t="s">
        <v>746</v>
      </c>
      <c r="F277" s="73">
        <f>ROUND(IFERROR(VLOOKUP(C277,#REF!,4,FALSE), 0.8014),3)</f>
        <v>0.80100000000000005</v>
      </c>
      <c r="G277" s="74">
        <f>ROUND(IFERROR(VLOOKUP(C277,#REF!,3,FALSE),0.9227),3)</f>
        <v>0.92300000000000004</v>
      </c>
    </row>
    <row r="278" spans="1:7" ht="28.8" x14ac:dyDescent="0.3">
      <c r="A278" s="11" t="s">
        <v>432</v>
      </c>
      <c r="B278" s="9" t="s">
        <v>1067</v>
      </c>
      <c r="C278" s="13" t="s">
        <v>1061</v>
      </c>
      <c r="D278" s="9" t="s">
        <v>1060</v>
      </c>
      <c r="E278" s="70" t="s">
        <v>746</v>
      </c>
      <c r="F278" s="73">
        <f>ROUND(IFERROR(VLOOKUP(C278,#REF!,4,FALSE), 0.8014),3)</f>
        <v>0.80100000000000005</v>
      </c>
      <c r="G278" s="74">
        <f>ROUND(IFERROR(VLOOKUP(C278,#REF!,3,FALSE),0.9227),3)</f>
        <v>0.92300000000000004</v>
      </c>
    </row>
    <row r="279" spans="1:7" ht="28.8" x14ac:dyDescent="0.3">
      <c r="A279" s="11" t="s">
        <v>433</v>
      </c>
      <c r="B279" s="9" t="s">
        <v>1287</v>
      </c>
      <c r="C279" s="10" t="s">
        <v>1284</v>
      </c>
      <c r="D279" s="9" t="s">
        <v>1283</v>
      </c>
      <c r="E279" s="70" t="s">
        <v>746</v>
      </c>
      <c r="F279" s="73">
        <f>ROUND(IFERROR(VLOOKUP(C279,#REF!,4,FALSE), 0.8014),3)</f>
        <v>0.80100000000000005</v>
      </c>
      <c r="G279" s="74">
        <f>ROUND(IFERROR(VLOOKUP(C279,#REF!,3,FALSE),0.9227),3)</f>
        <v>0.92300000000000004</v>
      </c>
    </row>
    <row r="280" spans="1:7" ht="43.2" x14ac:dyDescent="0.3">
      <c r="A280" s="11" t="s">
        <v>434</v>
      </c>
      <c r="B280" s="9" t="s">
        <v>1001</v>
      </c>
      <c r="C280" s="10" t="s">
        <v>999</v>
      </c>
      <c r="D280" s="9" t="s">
        <v>998</v>
      </c>
      <c r="E280" s="70" t="s">
        <v>746</v>
      </c>
      <c r="F280" s="73">
        <f>ROUND(IFERROR(VLOOKUP(C280,#REF!,4,FALSE), 0.8014),3)</f>
        <v>0.80100000000000005</v>
      </c>
      <c r="G280" s="74">
        <f>ROUND(IFERROR(VLOOKUP(C280,#REF!,3,FALSE),0.9227),3)</f>
        <v>0.92300000000000004</v>
      </c>
    </row>
    <row r="281" spans="1:7" ht="43.2" x14ac:dyDescent="0.3">
      <c r="A281" s="11" t="s">
        <v>434</v>
      </c>
      <c r="B281" s="9" t="s">
        <v>1001</v>
      </c>
      <c r="C281" s="13" t="s">
        <v>1061</v>
      </c>
      <c r="D281" s="9" t="s">
        <v>1060</v>
      </c>
      <c r="E281" s="70" t="s">
        <v>746</v>
      </c>
      <c r="F281" s="73">
        <f>ROUND(IFERROR(VLOOKUP(C281,#REF!,4,FALSE), 0.8014),3)</f>
        <v>0.80100000000000005</v>
      </c>
      <c r="G281" s="74">
        <f>ROUND(IFERROR(VLOOKUP(C281,#REF!,3,FALSE),0.9227),3)</f>
        <v>0.92300000000000004</v>
      </c>
    </row>
    <row r="282" spans="1:7" ht="43.2" x14ac:dyDescent="0.3">
      <c r="A282" s="11" t="s">
        <v>434</v>
      </c>
      <c r="B282" s="9" t="s">
        <v>1001</v>
      </c>
      <c r="C282" s="10" t="s">
        <v>1284</v>
      </c>
      <c r="D282" s="9" t="s">
        <v>1283</v>
      </c>
      <c r="E282" s="70" t="s">
        <v>746</v>
      </c>
      <c r="F282" s="73">
        <f>ROUND(IFERROR(VLOOKUP(C282,#REF!,4,FALSE), 0.8014),3)</f>
        <v>0.80100000000000005</v>
      </c>
      <c r="G282" s="74">
        <f>ROUND(IFERROR(VLOOKUP(C282,#REF!,3,FALSE),0.9227),3)</f>
        <v>0.92300000000000004</v>
      </c>
    </row>
    <row r="283" spans="1:7" ht="28.8" x14ac:dyDescent="0.3">
      <c r="A283" s="11" t="s">
        <v>435</v>
      </c>
      <c r="B283" s="9" t="s">
        <v>1068</v>
      </c>
      <c r="C283" s="13" t="s">
        <v>1061</v>
      </c>
      <c r="D283" s="9" t="s">
        <v>1060</v>
      </c>
      <c r="E283" s="70" t="s">
        <v>746</v>
      </c>
      <c r="F283" s="73">
        <f>ROUND(IFERROR(VLOOKUP(C283,#REF!,4,FALSE), 0.8014),3)</f>
        <v>0.80100000000000005</v>
      </c>
      <c r="G283" s="74">
        <f>ROUND(IFERROR(VLOOKUP(C283,#REF!,3,FALSE),0.9227),3)</f>
        <v>0.92300000000000004</v>
      </c>
    </row>
    <row r="284" spans="1:7" ht="28.8" x14ac:dyDescent="0.3">
      <c r="A284" s="11" t="s">
        <v>437</v>
      </c>
      <c r="B284" s="9" t="s">
        <v>1073</v>
      </c>
      <c r="C284" s="10" t="s">
        <v>1072</v>
      </c>
      <c r="D284" s="9" t="s">
        <v>1071</v>
      </c>
      <c r="E284" s="70" t="s">
        <v>746</v>
      </c>
      <c r="F284" s="73">
        <f>ROUND(IFERROR(VLOOKUP(C284,#REF!,4,FALSE), 0.8014),3)</f>
        <v>0.80100000000000005</v>
      </c>
      <c r="G284" s="74">
        <f>ROUND(IFERROR(VLOOKUP(C284,#REF!,3,FALSE),0.9227),3)</f>
        <v>0.92300000000000004</v>
      </c>
    </row>
    <row r="285" spans="1:7" ht="28.8" x14ac:dyDescent="0.3">
      <c r="A285" s="11" t="s">
        <v>438</v>
      </c>
      <c r="B285" s="9" t="s">
        <v>834</v>
      </c>
      <c r="C285" s="10" t="s">
        <v>832</v>
      </c>
      <c r="D285" s="9" t="s">
        <v>831</v>
      </c>
      <c r="E285" s="70" t="s">
        <v>746</v>
      </c>
      <c r="F285" s="73">
        <f>ROUND(IFERROR(VLOOKUP(C285,#REF!,4,FALSE), 0.8014),3)</f>
        <v>0.80100000000000005</v>
      </c>
      <c r="G285" s="74">
        <f>ROUND(IFERROR(VLOOKUP(C285,#REF!,3,FALSE),0.9227),3)</f>
        <v>0.92300000000000004</v>
      </c>
    </row>
    <row r="286" spans="1:7" ht="28.8" x14ac:dyDescent="0.3">
      <c r="A286" s="11" t="s">
        <v>438</v>
      </c>
      <c r="B286" s="9" t="s">
        <v>834</v>
      </c>
      <c r="C286" s="10" t="s">
        <v>836</v>
      </c>
      <c r="D286" s="9" t="s">
        <v>835</v>
      </c>
      <c r="E286" s="70" t="s">
        <v>746</v>
      </c>
      <c r="F286" s="73">
        <f>ROUND(IFERROR(VLOOKUP(C286,#REF!,4,FALSE), 0.8014),3)</f>
        <v>0.80100000000000005</v>
      </c>
      <c r="G286" s="74">
        <f>ROUND(IFERROR(VLOOKUP(C286,#REF!,3,FALSE),0.9227),3)</f>
        <v>0.92300000000000004</v>
      </c>
    </row>
    <row r="287" spans="1:7" ht="28.8" x14ac:dyDescent="0.3">
      <c r="A287" s="11" t="s">
        <v>438</v>
      </c>
      <c r="B287" s="9" t="s">
        <v>834</v>
      </c>
      <c r="C287" s="10" t="s">
        <v>1072</v>
      </c>
      <c r="D287" s="9" t="s">
        <v>1071</v>
      </c>
      <c r="E287" s="70" t="s">
        <v>746</v>
      </c>
      <c r="F287" s="73">
        <f>ROUND(IFERROR(VLOOKUP(C287,#REF!,4,FALSE), 0.8014),3)</f>
        <v>0.80100000000000005</v>
      </c>
      <c r="G287" s="74">
        <f>ROUND(IFERROR(VLOOKUP(C287,#REF!,3,FALSE),0.9227),3)</f>
        <v>0.92300000000000004</v>
      </c>
    </row>
    <row r="288" spans="1:7" ht="28.8" x14ac:dyDescent="0.3">
      <c r="A288" s="11" t="s">
        <v>438</v>
      </c>
      <c r="B288" s="9" t="s">
        <v>834</v>
      </c>
      <c r="C288" s="10" t="s">
        <v>1295</v>
      </c>
      <c r="D288" s="9" t="s">
        <v>1294</v>
      </c>
      <c r="E288" s="70" t="s">
        <v>746</v>
      </c>
      <c r="F288" s="73">
        <f>ROUND(IFERROR(VLOOKUP(C288,#REF!,4,FALSE), 0.8014),3)</f>
        <v>0.80100000000000005</v>
      </c>
      <c r="G288" s="74">
        <f>ROUND(IFERROR(VLOOKUP(C288,#REF!,3,FALSE),0.9227),3)</f>
        <v>0.92300000000000004</v>
      </c>
    </row>
    <row r="289" spans="1:7" ht="28.8" x14ac:dyDescent="0.3">
      <c r="A289" s="11" t="s">
        <v>438</v>
      </c>
      <c r="B289" s="9" t="s">
        <v>834</v>
      </c>
      <c r="C289" s="10" t="s">
        <v>1297</v>
      </c>
      <c r="D289" s="9" t="s">
        <v>1296</v>
      </c>
      <c r="E289" s="70" t="s">
        <v>746</v>
      </c>
      <c r="F289" s="73">
        <f>ROUND(IFERROR(VLOOKUP(C289,#REF!,4,FALSE), 0.8014),3)</f>
        <v>0.80100000000000005</v>
      </c>
      <c r="G289" s="74">
        <f>ROUND(IFERROR(VLOOKUP(C289,#REF!,3,FALSE),0.9227),3)</f>
        <v>0.92300000000000004</v>
      </c>
    </row>
    <row r="290" spans="1:7" ht="28.8" x14ac:dyDescent="0.3">
      <c r="A290" s="11" t="s">
        <v>438</v>
      </c>
      <c r="B290" s="9" t="s">
        <v>834</v>
      </c>
      <c r="C290" s="10" t="s">
        <v>1568</v>
      </c>
      <c r="D290" s="9" t="s">
        <v>1567</v>
      </c>
      <c r="E290" s="70" t="s">
        <v>746</v>
      </c>
      <c r="F290" s="73">
        <f>ROUND(IFERROR(VLOOKUP(C290,#REF!,4,FALSE), 0.8014),3)</f>
        <v>0.80100000000000005</v>
      </c>
      <c r="G290" s="74">
        <f>ROUND(IFERROR(VLOOKUP(C290,#REF!,3,FALSE),0.9227),3)</f>
        <v>0.92300000000000004</v>
      </c>
    </row>
    <row r="291" spans="1:7" ht="28.8" x14ac:dyDescent="0.3">
      <c r="A291" s="11" t="s">
        <v>438</v>
      </c>
      <c r="B291" s="9" t="s">
        <v>834</v>
      </c>
      <c r="C291" s="10" t="s">
        <v>1648</v>
      </c>
      <c r="D291" s="9" t="s">
        <v>1647</v>
      </c>
      <c r="E291" s="70" t="s">
        <v>746</v>
      </c>
      <c r="F291" s="73">
        <f>ROUND(IFERROR(VLOOKUP(C291,#REF!,4,FALSE), 0.8014),3)</f>
        <v>0.80100000000000005</v>
      </c>
      <c r="G291" s="74">
        <f>ROUND(IFERROR(VLOOKUP(C291,#REF!,3,FALSE),0.9227),3)</f>
        <v>0.92300000000000004</v>
      </c>
    </row>
    <row r="292" spans="1:7" x14ac:dyDescent="0.3">
      <c r="A292" s="11" t="s">
        <v>439</v>
      </c>
      <c r="B292" s="9" t="s">
        <v>837</v>
      </c>
      <c r="C292" s="10" t="s">
        <v>836</v>
      </c>
      <c r="D292" s="9" t="s">
        <v>835</v>
      </c>
      <c r="E292" s="70" t="s">
        <v>746</v>
      </c>
      <c r="F292" s="73">
        <f>ROUND(IFERROR(VLOOKUP(C292,#REF!,4,FALSE), 0.8014),3)</f>
        <v>0.80100000000000005</v>
      </c>
      <c r="G292" s="74">
        <f>ROUND(IFERROR(VLOOKUP(C292,#REF!,3,FALSE),0.9227),3)</f>
        <v>0.92300000000000004</v>
      </c>
    </row>
    <row r="293" spans="1:7" x14ac:dyDescent="0.3">
      <c r="A293" s="11" t="s">
        <v>439</v>
      </c>
      <c r="B293" s="9" t="s">
        <v>837</v>
      </c>
      <c r="C293" s="10" t="s">
        <v>1297</v>
      </c>
      <c r="D293" s="9" t="s">
        <v>1296</v>
      </c>
      <c r="E293" s="70" t="s">
        <v>746</v>
      </c>
      <c r="F293" s="73">
        <f>ROUND(IFERROR(VLOOKUP(C293,#REF!,4,FALSE), 0.8014),3)</f>
        <v>0.80100000000000005</v>
      </c>
      <c r="G293" s="74">
        <f>ROUND(IFERROR(VLOOKUP(C293,#REF!,3,FALSE),0.9227),3)</f>
        <v>0.92300000000000004</v>
      </c>
    </row>
    <row r="294" spans="1:7" x14ac:dyDescent="0.3">
      <c r="A294" s="11" t="s">
        <v>439</v>
      </c>
      <c r="B294" s="9" t="s">
        <v>837</v>
      </c>
      <c r="C294" s="10" t="s">
        <v>1568</v>
      </c>
      <c r="D294" s="9" t="s">
        <v>1567</v>
      </c>
      <c r="E294" s="70" t="s">
        <v>746</v>
      </c>
      <c r="F294" s="73">
        <f>ROUND(IFERROR(VLOOKUP(C294,#REF!,4,FALSE), 0.8014),3)</f>
        <v>0.80100000000000005</v>
      </c>
      <c r="G294" s="74">
        <f>ROUND(IFERROR(VLOOKUP(C294,#REF!,3,FALSE),0.9227),3)</f>
        <v>0.92300000000000004</v>
      </c>
    </row>
    <row r="295" spans="1:7" x14ac:dyDescent="0.3">
      <c r="A295" s="11" t="s">
        <v>439</v>
      </c>
      <c r="B295" s="9" t="s">
        <v>837</v>
      </c>
      <c r="C295" s="11" t="s">
        <v>1723</v>
      </c>
      <c r="D295" s="9" t="s">
        <v>1722</v>
      </c>
      <c r="E295" s="70" t="s">
        <v>1671</v>
      </c>
      <c r="F295" s="73">
        <f>ROUND(IFERROR(VLOOKUP(C295,#REF!,4,FALSE), 0.8014),3)</f>
        <v>0.80100000000000005</v>
      </c>
      <c r="G295" s="74">
        <f>ROUND(IFERROR(VLOOKUP(C295,#REF!,3,FALSE),0.9227),3)</f>
        <v>0.92300000000000004</v>
      </c>
    </row>
    <row r="296" spans="1:7" ht="28.8" x14ac:dyDescent="0.3">
      <c r="A296" s="11" t="s">
        <v>441</v>
      </c>
      <c r="B296" s="9" t="s">
        <v>1300</v>
      </c>
      <c r="C296" s="10" t="s">
        <v>1299</v>
      </c>
      <c r="D296" s="9" t="s">
        <v>1298</v>
      </c>
      <c r="E296" s="70" t="s">
        <v>746</v>
      </c>
      <c r="F296" s="73">
        <f>ROUND(IFERROR(VLOOKUP(C296,#REF!,4,FALSE), 0.8014),3)</f>
        <v>0.80100000000000005</v>
      </c>
      <c r="G296" s="74">
        <f>ROUND(IFERROR(VLOOKUP(C296,#REF!,3,FALSE),0.9227),3)</f>
        <v>0.92300000000000004</v>
      </c>
    </row>
    <row r="297" spans="1:7" ht="28.8" x14ac:dyDescent="0.3">
      <c r="A297" s="11" t="s">
        <v>441</v>
      </c>
      <c r="B297" s="9" t="s">
        <v>1300</v>
      </c>
      <c r="C297" s="13" t="s">
        <v>1644</v>
      </c>
      <c r="D297" s="9" t="s">
        <v>1060</v>
      </c>
      <c r="E297" s="70" t="s">
        <v>746</v>
      </c>
      <c r="F297" s="73">
        <f>ROUND(IFERROR(VLOOKUP(C297,#REF!,4,FALSE), 0.8014),3)</f>
        <v>0.80100000000000005</v>
      </c>
      <c r="G297" s="74">
        <f>ROUND(IFERROR(VLOOKUP(C297,#REF!,3,FALSE),0.9227),3)</f>
        <v>0.92300000000000004</v>
      </c>
    </row>
    <row r="298" spans="1:7" ht="28.8" x14ac:dyDescent="0.3">
      <c r="A298" s="11" t="s">
        <v>442</v>
      </c>
      <c r="B298" s="9" t="s">
        <v>1645</v>
      </c>
      <c r="C298" s="13" t="s">
        <v>1644</v>
      </c>
      <c r="D298" s="9" t="s">
        <v>1060</v>
      </c>
      <c r="E298" s="70" t="s">
        <v>746</v>
      </c>
      <c r="F298" s="73">
        <f>ROUND(IFERROR(VLOOKUP(C298,#REF!,4,FALSE), 0.8014),3)</f>
        <v>0.80100000000000005</v>
      </c>
      <c r="G298" s="74">
        <f>ROUND(IFERROR(VLOOKUP(C298,#REF!,3,FALSE),0.9227),3)</f>
        <v>0.92300000000000004</v>
      </c>
    </row>
    <row r="299" spans="1:7" ht="43.2" x14ac:dyDescent="0.3">
      <c r="A299" s="11" t="s">
        <v>443</v>
      </c>
      <c r="B299" s="9" t="s">
        <v>1646</v>
      </c>
      <c r="C299" s="13" t="s">
        <v>1644</v>
      </c>
      <c r="D299" s="9" t="s">
        <v>1060</v>
      </c>
      <c r="E299" s="70" t="s">
        <v>746</v>
      </c>
      <c r="F299" s="73">
        <f>ROUND(IFERROR(VLOOKUP(C299,#REF!,4,FALSE), 0.8014),3)</f>
        <v>0.80100000000000005</v>
      </c>
      <c r="G299" s="74">
        <f>ROUND(IFERROR(VLOOKUP(C299,#REF!,3,FALSE),0.9227),3)</f>
        <v>0.92300000000000004</v>
      </c>
    </row>
    <row r="300" spans="1:7" ht="28.8" x14ac:dyDescent="0.3">
      <c r="A300" s="11" t="s">
        <v>444</v>
      </c>
      <c r="B300" s="9" t="s">
        <v>1301</v>
      </c>
      <c r="C300" s="10" t="s">
        <v>1299</v>
      </c>
      <c r="D300" s="9" t="s">
        <v>1298</v>
      </c>
      <c r="E300" s="70" t="s">
        <v>746</v>
      </c>
      <c r="F300" s="73">
        <f>ROUND(IFERROR(VLOOKUP(C300,#REF!,4,FALSE), 0.8014),3)</f>
        <v>0.80100000000000005</v>
      </c>
      <c r="G300" s="74">
        <f>ROUND(IFERROR(VLOOKUP(C300,#REF!,3,FALSE),0.9227),3)</f>
        <v>0.92300000000000004</v>
      </c>
    </row>
    <row r="301" spans="1:7" ht="28.8" x14ac:dyDescent="0.3">
      <c r="A301" s="11" t="s">
        <v>444</v>
      </c>
      <c r="B301" s="9" t="s">
        <v>1301</v>
      </c>
      <c r="C301" s="13" t="s">
        <v>1644</v>
      </c>
      <c r="D301" s="9" t="s">
        <v>1060</v>
      </c>
      <c r="E301" s="70" t="s">
        <v>746</v>
      </c>
      <c r="F301" s="73">
        <f>ROUND(IFERROR(VLOOKUP(C301,#REF!,4,FALSE), 0.8014),3)</f>
        <v>0.80100000000000005</v>
      </c>
      <c r="G301" s="74">
        <f>ROUND(IFERROR(VLOOKUP(C301,#REF!,3,FALSE),0.9227),3)</f>
        <v>0.92300000000000004</v>
      </c>
    </row>
    <row r="302" spans="1:7" ht="28.8" x14ac:dyDescent="0.3">
      <c r="A302" s="11" t="s">
        <v>445</v>
      </c>
      <c r="B302" s="9" t="s">
        <v>1019</v>
      </c>
      <c r="C302" s="10" t="s">
        <v>1018</v>
      </c>
      <c r="D302" s="9" t="s">
        <v>1017</v>
      </c>
      <c r="E302" s="70" t="s">
        <v>746</v>
      </c>
      <c r="F302" s="73">
        <f>ROUND(IFERROR(VLOOKUP(C302,#REF!,4,FALSE), 0.8014),3)</f>
        <v>0.80100000000000005</v>
      </c>
      <c r="G302" s="74">
        <f>ROUND(IFERROR(VLOOKUP(C302,#REF!,3,FALSE),0.9227),3)</f>
        <v>0.92300000000000004</v>
      </c>
    </row>
    <row r="303" spans="1:7" ht="28.8" x14ac:dyDescent="0.3">
      <c r="A303" s="11" t="s">
        <v>445</v>
      </c>
      <c r="B303" s="9" t="s">
        <v>1019</v>
      </c>
      <c r="C303" s="10" t="s">
        <v>1122</v>
      </c>
      <c r="D303" s="9" t="s">
        <v>1121</v>
      </c>
      <c r="E303" s="70" t="s">
        <v>746</v>
      </c>
      <c r="F303" s="73">
        <f>ROUND(IFERROR(VLOOKUP(C303,#REF!,4,FALSE), 0.8014),3)</f>
        <v>0.80100000000000005</v>
      </c>
      <c r="G303" s="74">
        <f>ROUND(IFERROR(VLOOKUP(C303,#REF!,3,FALSE),0.9227),3)</f>
        <v>0.92300000000000004</v>
      </c>
    </row>
    <row r="304" spans="1:7" ht="28.8" x14ac:dyDescent="0.3">
      <c r="A304" s="11" t="s">
        <v>445</v>
      </c>
      <c r="B304" s="9" t="s">
        <v>1019</v>
      </c>
      <c r="C304" s="10" t="s">
        <v>1303</v>
      </c>
      <c r="D304" s="9" t="s">
        <v>1302</v>
      </c>
      <c r="E304" s="70" t="s">
        <v>746</v>
      </c>
      <c r="F304" s="73">
        <f>ROUND(IFERROR(VLOOKUP(C304,#REF!,4,FALSE), 0.8014),3)</f>
        <v>0.80100000000000005</v>
      </c>
      <c r="G304" s="74">
        <f>ROUND(IFERROR(VLOOKUP(C304,#REF!,3,FALSE),0.9227),3)</f>
        <v>0.92300000000000004</v>
      </c>
    </row>
    <row r="305" spans="1:7" ht="28.8" x14ac:dyDescent="0.3">
      <c r="A305" s="11" t="s">
        <v>445</v>
      </c>
      <c r="B305" s="9" t="s">
        <v>1019</v>
      </c>
      <c r="C305" s="10" t="s">
        <v>1648</v>
      </c>
      <c r="D305" s="9" t="s">
        <v>1647</v>
      </c>
      <c r="E305" s="70" t="s">
        <v>746</v>
      </c>
      <c r="F305" s="73">
        <f>ROUND(IFERROR(VLOOKUP(C305,#REF!,4,FALSE), 0.8014),3)</f>
        <v>0.80100000000000005</v>
      </c>
      <c r="G305" s="74">
        <f>ROUND(IFERROR(VLOOKUP(C305,#REF!,3,FALSE),0.9227),3)</f>
        <v>0.92300000000000004</v>
      </c>
    </row>
    <row r="306" spans="1:7" ht="28.8" x14ac:dyDescent="0.3">
      <c r="A306" s="11" t="s">
        <v>446</v>
      </c>
      <c r="B306" s="9" t="s">
        <v>1649</v>
      </c>
      <c r="C306" s="10" t="s">
        <v>1648</v>
      </c>
      <c r="D306" s="9" t="s">
        <v>1647</v>
      </c>
      <c r="E306" s="70" t="s">
        <v>746</v>
      </c>
      <c r="F306" s="73">
        <f>ROUND(IFERROR(VLOOKUP(C306,#REF!,4,FALSE), 0.8014),3)</f>
        <v>0.80100000000000005</v>
      </c>
      <c r="G306" s="74">
        <f>ROUND(IFERROR(VLOOKUP(C306,#REF!,3,FALSE),0.9227),3)</f>
        <v>0.92300000000000004</v>
      </c>
    </row>
    <row r="307" spans="1:7" ht="28.8" x14ac:dyDescent="0.3">
      <c r="A307" s="11" t="s">
        <v>446</v>
      </c>
      <c r="B307" s="9" t="s">
        <v>1649</v>
      </c>
      <c r="C307" s="11" t="s">
        <v>1728</v>
      </c>
      <c r="D307" s="9" t="s">
        <v>1727</v>
      </c>
      <c r="E307" s="70" t="s">
        <v>1671</v>
      </c>
      <c r="F307" s="73">
        <f>ROUND(IFERROR(VLOOKUP(C307,#REF!,4,FALSE), 0.8014),3)</f>
        <v>0.80100000000000005</v>
      </c>
      <c r="G307" s="74">
        <f>ROUND(IFERROR(VLOOKUP(C307,#REF!,3,FALSE),0.9227),3)</f>
        <v>0.92300000000000004</v>
      </c>
    </row>
    <row r="308" spans="1:7" ht="28.8" x14ac:dyDescent="0.3">
      <c r="A308" s="11" t="s">
        <v>447</v>
      </c>
      <c r="B308" s="9" t="s">
        <v>1650</v>
      </c>
      <c r="C308" s="10" t="s">
        <v>1648</v>
      </c>
      <c r="D308" s="9" t="s">
        <v>1647</v>
      </c>
      <c r="E308" s="70" t="s">
        <v>746</v>
      </c>
      <c r="F308" s="73">
        <f>ROUND(IFERROR(VLOOKUP(C308,#REF!,4,FALSE), 0.8014),3)</f>
        <v>0.80100000000000005</v>
      </c>
      <c r="G308" s="74">
        <f>ROUND(IFERROR(VLOOKUP(C308,#REF!,3,FALSE),0.9227),3)</f>
        <v>0.92300000000000004</v>
      </c>
    </row>
    <row r="309" spans="1:7" ht="28.8" x14ac:dyDescent="0.3">
      <c r="A309" s="11" t="s">
        <v>448</v>
      </c>
      <c r="B309" s="9" t="s">
        <v>840</v>
      </c>
      <c r="C309" s="10" t="s">
        <v>839</v>
      </c>
      <c r="D309" s="9" t="s">
        <v>838</v>
      </c>
      <c r="E309" s="70" t="s">
        <v>746</v>
      </c>
      <c r="F309" s="73">
        <f>ROUND(IFERROR(VLOOKUP(C309,#REF!,4,FALSE), 0.8014),3)</f>
        <v>0.80100000000000005</v>
      </c>
      <c r="G309" s="74">
        <f>ROUND(IFERROR(VLOOKUP(C309,#REF!,3,FALSE),0.9227),3)</f>
        <v>0.92300000000000004</v>
      </c>
    </row>
    <row r="310" spans="1:7" ht="28.8" x14ac:dyDescent="0.3">
      <c r="A310" s="11" t="s">
        <v>449</v>
      </c>
      <c r="B310" s="9" t="s">
        <v>841</v>
      </c>
      <c r="C310" s="10" t="s">
        <v>839</v>
      </c>
      <c r="D310" s="9" t="s">
        <v>838</v>
      </c>
      <c r="E310" s="70" t="s">
        <v>746</v>
      </c>
      <c r="F310" s="73">
        <f>ROUND(IFERROR(VLOOKUP(C310,#REF!,4,FALSE), 0.8014),3)</f>
        <v>0.80100000000000005</v>
      </c>
      <c r="G310" s="74">
        <f>ROUND(IFERROR(VLOOKUP(C310,#REF!,3,FALSE),0.9227),3)</f>
        <v>0.92300000000000004</v>
      </c>
    </row>
    <row r="311" spans="1:7" ht="28.8" x14ac:dyDescent="0.3">
      <c r="A311" s="11" t="s">
        <v>449</v>
      </c>
      <c r="B311" s="9" t="s">
        <v>841</v>
      </c>
      <c r="C311" s="10" t="s">
        <v>1307</v>
      </c>
      <c r="D311" s="9" t="s">
        <v>1306</v>
      </c>
      <c r="E311" s="70" t="s">
        <v>746</v>
      </c>
      <c r="F311" s="73">
        <f>ROUND(IFERROR(VLOOKUP(C311,#REF!,4,FALSE), 0.8014),3)</f>
        <v>0.80100000000000005</v>
      </c>
      <c r="G311" s="74">
        <f>ROUND(IFERROR(VLOOKUP(C311,#REF!,3,FALSE),0.9227),3)</f>
        <v>0.92300000000000004</v>
      </c>
    </row>
    <row r="312" spans="1:7" ht="28.8" x14ac:dyDescent="0.3">
      <c r="A312" s="11" t="s">
        <v>450</v>
      </c>
      <c r="B312" s="9" t="s">
        <v>842</v>
      </c>
      <c r="C312" s="10" t="s">
        <v>839</v>
      </c>
      <c r="D312" s="9" t="s">
        <v>838</v>
      </c>
      <c r="E312" s="70" t="s">
        <v>746</v>
      </c>
      <c r="F312" s="73">
        <f>ROUND(IFERROR(VLOOKUP(C312,#REF!,4,FALSE), 0.8014),3)</f>
        <v>0.80100000000000005</v>
      </c>
      <c r="G312" s="74">
        <f>ROUND(IFERROR(VLOOKUP(C312,#REF!,3,FALSE),0.9227),3)</f>
        <v>0.92300000000000004</v>
      </c>
    </row>
    <row r="313" spans="1:7" ht="28.8" x14ac:dyDescent="0.3">
      <c r="A313" s="11" t="s">
        <v>450</v>
      </c>
      <c r="B313" s="9" t="s">
        <v>842</v>
      </c>
      <c r="C313" s="10" t="s">
        <v>1305</v>
      </c>
      <c r="D313" s="9" t="s">
        <v>1304</v>
      </c>
      <c r="E313" s="70" t="s">
        <v>746</v>
      </c>
      <c r="F313" s="73">
        <f>ROUND(IFERROR(VLOOKUP(C313,#REF!,4,FALSE), 0.8014),3)</f>
        <v>0.80100000000000005</v>
      </c>
      <c r="G313" s="74">
        <f>ROUND(IFERROR(VLOOKUP(C313,#REF!,3,FALSE),0.9227),3)</f>
        <v>0.92300000000000004</v>
      </c>
    </row>
    <row r="314" spans="1:7" ht="28.8" x14ac:dyDescent="0.3">
      <c r="A314" s="11" t="s">
        <v>450</v>
      </c>
      <c r="B314" s="9" t="s">
        <v>842</v>
      </c>
      <c r="C314" s="10" t="s">
        <v>1309</v>
      </c>
      <c r="D314" s="9" t="s">
        <v>1308</v>
      </c>
      <c r="E314" s="70" t="s">
        <v>746</v>
      </c>
      <c r="F314" s="73">
        <f>ROUND(IFERROR(VLOOKUP(C314,#REF!,4,FALSE), 0.8014),3)</f>
        <v>0.80100000000000005</v>
      </c>
      <c r="G314" s="74">
        <f>ROUND(IFERROR(VLOOKUP(C314,#REF!,3,FALSE),0.9227),3)</f>
        <v>0.92300000000000004</v>
      </c>
    </row>
    <row r="315" spans="1:7" ht="28.8" x14ac:dyDescent="0.3">
      <c r="A315" s="11" t="s">
        <v>451</v>
      </c>
      <c r="B315" s="9" t="s">
        <v>843</v>
      </c>
      <c r="C315" s="10" t="s">
        <v>839</v>
      </c>
      <c r="D315" s="9" t="s">
        <v>838</v>
      </c>
      <c r="E315" s="70" t="s">
        <v>746</v>
      </c>
      <c r="F315" s="73">
        <f>ROUND(IFERROR(VLOOKUP(C315,#REF!,4,FALSE), 0.8014),3)</f>
        <v>0.80100000000000005</v>
      </c>
      <c r="G315" s="74">
        <f>ROUND(IFERROR(VLOOKUP(C315,#REF!,3,FALSE),0.9227),3)</f>
        <v>0.92300000000000004</v>
      </c>
    </row>
    <row r="316" spans="1:7" ht="28.8" x14ac:dyDescent="0.3">
      <c r="A316" s="11" t="s">
        <v>452</v>
      </c>
      <c r="B316" s="9" t="s">
        <v>844</v>
      </c>
      <c r="C316" s="10" t="s">
        <v>839</v>
      </c>
      <c r="D316" s="9" t="s">
        <v>838</v>
      </c>
      <c r="E316" s="70" t="s">
        <v>746</v>
      </c>
      <c r="F316" s="73">
        <f>ROUND(IFERROR(VLOOKUP(C316,#REF!,4,FALSE), 0.8014),3)</f>
        <v>0.80100000000000005</v>
      </c>
      <c r="G316" s="74">
        <f>ROUND(IFERROR(VLOOKUP(C316,#REF!,3,FALSE),0.9227),3)</f>
        <v>0.92300000000000004</v>
      </c>
    </row>
    <row r="317" spans="1:7" ht="28.8" x14ac:dyDescent="0.3">
      <c r="A317" s="11" t="s">
        <v>452</v>
      </c>
      <c r="B317" s="9" t="s">
        <v>844</v>
      </c>
      <c r="C317" s="10" t="s">
        <v>851</v>
      </c>
      <c r="D317" s="9" t="s">
        <v>850</v>
      </c>
      <c r="E317" s="70" t="s">
        <v>746</v>
      </c>
      <c r="F317" s="73">
        <f>ROUND(IFERROR(VLOOKUP(C317,#REF!,4,FALSE), 0.8014),3)</f>
        <v>0.80100000000000005</v>
      </c>
      <c r="G317" s="74">
        <f>ROUND(IFERROR(VLOOKUP(C317,#REF!,3,FALSE),0.9227),3)</f>
        <v>0.92300000000000004</v>
      </c>
    </row>
    <row r="318" spans="1:7" ht="28.8" x14ac:dyDescent="0.3">
      <c r="A318" s="11" t="s">
        <v>453</v>
      </c>
      <c r="B318" s="9" t="s">
        <v>845</v>
      </c>
      <c r="C318" s="10" t="s">
        <v>839</v>
      </c>
      <c r="D318" s="9" t="s">
        <v>838</v>
      </c>
      <c r="E318" s="70" t="s">
        <v>746</v>
      </c>
      <c r="F318" s="73">
        <f>ROUND(IFERROR(VLOOKUP(C318,#REF!,4,FALSE), 0.8014),3)</f>
        <v>0.80100000000000005</v>
      </c>
      <c r="G318" s="74">
        <f>ROUND(IFERROR(VLOOKUP(C318,#REF!,3,FALSE),0.9227),3)</f>
        <v>0.92300000000000004</v>
      </c>
    </row>
    <row r="319" spans="1:7" ht="28.8" x14ac:dyDescent="0.3">
      <c r="A319" s="11" t="s">
        <v>453</v>
      </c>
      <c r="B319" s="9" t="s">
        <v>845</v>
      </c>
      <c r="C319" s="10" t="s">
        <v>1305</v>
      </c>
      <c r="D319" s="9" t="s">
        <v>1304</v>
      </c>
      <c r="E319" s="70" t="s">
        <v>746</v>
      </c>
      <c r="F319" s="73">
        <f>ROUND(IFERROR(VLOOKUP(C319,#REF!,4,FALSE), 0.8014),3)</f>
        <v>0.80100000000000005</v>
      </c>
      <c r="G319" s="74">
        <f>ROUND(IFERROR(VLOOKUP(C319,#REF!,3,FALSE),0.9227),3)</f>
        <v>0.92300000000000004</v>
      </c>
    </row>
    <row r="320" spans="1:7" ht="28.8" x14ac:dyDescent="0.3">
      <c r="A320" s="11" t="s">
        <v>454</v>
      </c>
      <c r="B320" s="9" t="s">
        <v>846</v>
      </c>
      <c r="C320" s="10" t="s">
        <v>839</v>
      </c>
      <c r="D320" s="9" t="s">
        <v>838</v>
      </c>
      <c r="E320" s="70" t="s">
        <v>746</v>
      </c>
      <c r="F320" s="73">
        <f>ROUND(IFERROR(VLOOKUP(C320,#REF!,4,FALSE), 0.8014),3)</f>
        <v>0.80100000000000005</v>
      </c>
      <c r="G320" s="74">
        <f>ROUND(IFERROR(VLOOKUP(C320,#REF!,3,FALSE),0.9227),3)</f>
        <v>0.92300000000000004</v>
      </c>
    </row>
    <row r="321" spans="1:7" ht="43.2" x14ac:dyDescent="0.3">
      <c r="A321" s="11" t="s">
        <v>455</v>
      </c>
      <c r="B321" s="9" t="s">
        <v>847</v>
      </c>
      <c r="C321" s="10" t="s">
        <v>839</v>
      </c>
      <c r="D321" s="9" t="s">
        <v>838</v>
      </c>
      <c r="E321" s="70" t="s">
        <v>746</v>
      </c>
      <c r="F321" s="73">
        <f>ROUND(IFERROR(VLOOKUP(C321,#REF!,4,FALSE), 0.8014),3)</f>
        <v>0.80100000000000005</v>
      </c>
      <c r="G321" s="74">
        <f>ROUND(IFERROR(VLOOKUP(C321,#REF!,3,FALSE),0.9227),3)</f>
        <v>0.92300000000000004</v>
      </c>
    </row>
    <row r="322" spans="1:7" ht="43.2" x14ac:dyDescent="0.3">
      <c r="A322" s="11" t="s">
        <v>455</v>
      </c>
      <c r="B322" s="9" t="s">
        <v>847</v>
      </c>
      <c r="C322" s="10" t="s">
        <v>1309</v>
      </c>
      <c r="D322" s="9" t="s">
        <v>1308</v>
      </c>
      <c r="E322" s="70" t="s">
        <v>746</v>
      </c>
      <c r="F322" s="73">
        <f>ROUND(IFERROR(VLOOKUP(C322,#REF!,4,FALSE), 0.8014),3)</f>
        <v>0.80100000000000005</v>
      </c>
      <c r="G322" s="74">
        <f>ROUND(IFERROR(VLOOKUP(C322,#REF!,3,FALSE),0.9227),3)</f>
        <v>0.92300000000000004</v>
      </c>
    </row>
    <row r="323" spans="1:7" ht="28.8" x14ac:dyDescent="0.3">
      <c r="A323" s="10" t="s">
        <v>849</v>
      </c>
      <c r="B323" s="9" t="s">
        <v>848</v>
      </c>
      <c r="C323" s="11" t="s">
        <v>839</v>
      </c>
      <c r="D323" s="9" t="s">
        <v>838</v>
      </c>
      <c r="E323" s="70" t="s">
        <v>746</v>
      </c>
      <c r="F323" s="73">
        <f>ROUND(IFERROR(VLOOKUP(C323,#REF!,4,FALSE), 0.8014),3)</f>
        <v>0.80100000000000005</v>
      </c>
      <c r="G323" s="74">
        <f>ROUND(IFERROR(VLOOKUP(C323,#REF!,3,FALSE),0.9227),3)</f>
        <v>0.92300000000000004</v>
      </c>
    </row>
    <row r="324" spans="1:7" x14ac:dyDescent="0.3">
      <c r="A324" s="11" t="s">
        <v>456</v>
      </c>
      <c r="B324" s="9" t="s">
        <v>854</v>
      </c>
      <c r="C324" s="11" t="s">
        <v>1003</v>
      </c>
      <c r="D324" s="9" t="s">
        <v>1002</v>
      </c>
      <c r="E324" s="70" t="s">
        <v>746</v>
      </c>
      <c r="F324" s="73">
        <f>ROUND(IFERROR(VLOOKUP(C324,#REF!,4,FALSE), 0.8014),3)</f>
        <v>0.80100000000000005</v>
      </c>
      <c r="G324" s="74">
        <f>ROUND(IFERROR(VLOOKUP(C324,#REF!,3,FALSE),0.9227),3)</f>
        <v>0.92300000000000004</v>
      </c>
    </row>
    <row r="325" spans="1:7" ht="28.8" x14ac:dyDescent="0.3">
      <c r="A325" s="11" t="s">
        <v>456</v>
      </c>
      <c r="B325" s="9" t="s">
        <v>854</v>
      </c>
      <c r="C325" s="10" t="s">
        <v>853</v>
      </c>
      <c r="D325" s="9" t="s">
        <v>852</v>
      </c>
      <c r="E325" s="70" t="s">
        <v>746</v>
      </c>
      <c r="F325" s="73">
        <f>ROUND(IFERROR(VLOOKUP(C325,#REF!,4,FALSE), 0.8014),3)</f>
        <v>0.80100000000000005</v>
      </c>
      <c r="G325" s="74">
        <f>ROUND(IFERROR(VLOOKUP(C325,#REF!,3,FALSE),0.9227),3)</f>
        <v>0.92300000000000004</v>
      </c>
    </row>
    <row r="326" spans="1:7" x14ac:dyDescent="0.3">
      <c r="A326" s="11" t="s">
        <v>456</v>
      </c>
      <c r="B326" s="9" t="s">
        <v>854</v>
      </c>
      <c r="C326" s="10" t="s">
        <v>1317</v>
      </c>
      <c r="D326" s="9" t="s">
        <v>1316</v>
      </c>
      <c r="E326" s="70" t="s">
        <v>746</v>
      </c>
      <c r="F326" s="73">
        <f>ROUND(IFERROR(VLOOKUP(C326,#REF!,4,FALSE), 0.8014),3)</f>
        <v>0.80100000000000005</v>
      </c>
      <c r="G326" s="74">
        <f>ROUND(IFERROR(VLOOKUP(C326,#REF!,3,FALSE),0.9227),3)</f>
        <v>0.92300000000000004</v>
      </c>
    </row>
    <row r="327" spans="1:7" x14ac:dyDescent="0.3">
      <c r="A327" s="11" t="s">
        <v>456</v>
      </c>
      <c r="B327" s="9" t="s">
        <v>854</v>
      </c>
      <c r="C327" s="11" t="s">
        <v>1729</v>
      </c>
      <c r="D327" s="9" t="s">
        <v>1316</v>
      </c>
      <c r="E327" s="70" t="s">
        <v>1671</v>
      </c>
      <c r="F327" s="73">
        <f>ROUND(IFERROR(VLOOKUP(C327,#REF!,4,FALSE), 0.8014),3)</f>
        <v>0.80100000000000005</v>
      </c>
      <c r="G327" s="74">
        <f>ROUND(IFERROR(VLOOKUP(C327,#REF!,3,FALSE),0.9227),3)</f>
        <v>0.92300000000000004</v>
      </c>
    </row>
    <row r="328" spans="1:7" x14ac:dyDescent="0.3">
      <c r="A328" s="11" t="s">
        <v>457</v>
      </c>
      <c r="B328" s="11" t="s">
        <v>1312</v>
      </c>
      <c r="C328" s="11" t="s">
        <v>1003</v>
      </c>
      <c r="D328" s="9" t="s">
        <v>1002</v>
      </c>
      <c r="E328" s="70" t="s">
        <v>746</v>
      </c>
      <c r="F328" s="73">
        <f>ROUND(IFERROR(VLOOKUP(C328,#REF!,4,FALSE), 0.8014),3)</f>
        <v>0.80100000000000005</v>
      </c>
      <c r="G328" s="74">
        <f>ROUND(IFERROR(VLOOKUP(C328,#REF!,3,FALSE),0.9227),3)</f>
        <v>0.92300000000000004</v>
      </c>
    </row>
    <row r="329" spans="1:7" ht="28.8" x14ac:dyDescent="0.3">
      <c r="A329" s="11" t="s">
        <v>457</v>
      </c>
      <c r="B329" s="9" t="s">
        <v>1312</v>
      </c>
      <c r="C329" s="10" t="s">
        <v>1311</v>
      </c>
      <c r="D329" s="9" t="s">
        <v>1310</v>
      </c>
      <c r="E329" s="70" t="s">
        <v>746</v>
      </c>
      <c r="F329" s="73">
        <f>ROUND(IFERROR(VLOOKUP(C329,#REF!,4,FALSE), 0.8014),3)</f>
        <v>0.80100000000000005</v>
      </c>
      <c r="G329" s="74">
        <f>ROUND(IFERROR(VLOOKUP(C329,#REF!,3,FALSE),0.9227),3)</f>
        <v>0.92300000000000004</v>
      </c>
    </row>
    <row r="330" spans="1:7" ht="28.8" x14ac:dyDescent="0.3">
      <c r="A330" s="11" t="s">
        <v>457</v>
      </c>
      <c r="B330" s="9" t="s">
        <v>1312</v>
      </c>
      <c r="C330" s="10" t="s">
        <v>1315</v>
      </c>
      <c r="D330" s="9" t="s">
        <v>1314</v>
      </c>
      <c r="E330" s="70" t="s">
        <v>746</v>
      </c>
      <c r="F330" s="73">
        <f>ROUND(IFERROR(VLOOKUP(C330,#REF!,4,FALSE), 0.8014),3)</f>
        <v>0.80100000000000005</v>
      </c>
      <c r="G330" s="74">
        <f>ROUND(IFERROR(VLOOKUP(C330,#REF!,3,FALSE),0.9227),3)</f>
        <v>0.92300000000000004</v>
      </c>
    </row>
    <row r="331" spans="1:7" x14ac:dyDescent="0.3">
      <c r="A331" s="11" t="s">
        <v>457</v>
      </c>
      <c r="B331" s="9" t="s">
        <v>1312</v>
      </c>
      <c r="C331" s="10" t="s">
        <v>1317</v>
      </c>
      <c r="D331" s="9" t="s">
        <v>1316</v>
      </c>
      <c r="E331" s="70" t="s">
        <v>746</v>
      </c>
      <c r="F331" s="73">
        <f>ROUND(IFERROR(VLOOKUP(C331,#REF!,4,FALSE), 0.8014),3)</f>
        <v>0.80100000000000005</v>
      </c>
      <c r="G331" s="74">
        <f>ROUND(IFERROR(VLOOKUP(C331,#REF!,3,FALSE),0.9227),3)</f>
        <v>0.92300000000000004</v>
      </c>
    </row>
    <row r="332" spans="1:7" x14ac:dyDescent="0.3">
      <c r="A332" s="10" t="s">
        <v>458</v>
      </c>
      <c r="B332" s="9" t="s">
        <v>1016</v>
      </c>
      <c r="C332" s="11" t="s">
        <v>1003</v>
      </c>
      <c r="D332" s="9" t="s">
        <v>1002</v>
      </c>
      <c r="E332" s="70" t="s">
        <v>746</v>
      </c>
      <c r="F332" s="73">
        <f>ROUND(IFERROR(VLOOKUP(C332,#REF!,4,FALSE), 0.8014),3)</f>
        <v>0.80100000000000005</v>
      </c>
      <c r="G332" s="74">
        <f>ROUND(IFERROR(VLOOKUP(C332,#REF!,3,FALSE),0.9227),3)</f>
        <v>0.92300000000000004</v>
      </c>
    </row>
    <row r="333" spans="1:7" x14ac:dyDescent="0.3">
      <c r="A333" s="139" t="s">
        <v>458</v>
      </c>
      <c r="B333" s="9" t="s">
        <v>1016</v>
      </c>
      <c r="C333" s="139" t="s">
        <v>1311</v>
      </c>
      <c r="D333" s="139" t="s">
        <v>2094</v>
      </c>
      <c r="E333" s="146"/>
      <c r="F333" s="73">
        <f>ROUND(IFERROR(VLOOKUP(C333,#REF!,4,FALSE), 0.8014),3)</f>
        <v>0.80100000000000005</v>
      </c>
      <c r="G333" s="74">
        <f>ROUND(IFERROR(VLOOKUP(C333,#REF!,3,FALSE),0.9227),3)</f>
        <v>0.92300000000000004</v>
      </c>
    </row>
    <row r="334" spans="1:7" x14ac:dyDescent="0.3">
      <c r="A334" s="11" t="s">
        <v>459</v>
      </c>
      <c r="B334" s="11" t="s">
        <v>1005</v>
      </c>
      <c r="C334" s="11" t="s">
        <v>1656</v>
      </c>
      <c r="D334" s="9" t="s">
        <v>1655</v>
      </c>
      <c r="E334" s="70" t="s">
        <v>746</v>
      </c>
      <c r="F334" s="73">
        <f>ROUND(IFERROR(VLOOKUP(C334,#REF!,4,FALSE), 0.8014),3)</f>
        <v>0.80100000000000005</v>
      </c>
      <c r="G334" s="74">
        <f>ROUND(IFERROR(VLOOKUP(C334,#REF!,3,FALSE),0.9227),3)</f>
        <v>0.92300000000000004</v>
      </c>
    </row>
    <row r="335" spans="1:7" x14ac:dyDescent="0.3">
      <c r="A335" s="11" t="s">
        <v>459</v>
      </c>
      <c r="B335" s="9" t="s">
        <v>1005</v>
      </c>
      <c r="C335" s="10" t="s">
        <v>1003</v>
      </c>
      <c r="D335" s="9" t="s">
        <v>1002</v>
      </c>
      <c r="E335" s="70" t="s">
        <v>746</v>
      </c>
      <c r="F335" s="73">
        <f>ROUND(IFERROR(VLOOKUP(C335,#REF!,4,FALSE), 0.8014),3)</f>
        <v>0.80100000000000005</v>
      </c>
      <c r="G335" s="74">
        <f>ROUND(IFERROR(VLOOKUP(C335,#REF!,3,FALSE),0.9227),3)</f>
        <v>0.92300000000000004</v>
      </c>
    </row>
    <row r="336" spans="1:7" x14ac:dyDescent="0.3">
      <c r="A336" s="11" t="s">
        <v>460</v>
      </c>
      <c r="B336" s="9" t="s">
        <v>1006</v>
      </c>
      <c r="C336" s="10" t="s">
        <v>1003</v>
      </c>
      <c r="D336" s="9" t="s">
        <v>1002</v>
      </c>
      <c r="E336" s="70" t="s">
        <v>746</v>
      </c>
      <c r="F336" s="73">
        <f>ROUND(IFERROR(VLOOKUP(C336,#REF!,4,FALSE), 0.8014),3)</f>
        <v>0.80100000000000005</v>
      </c>
      <c r="G336" s="74">
        <f>ROUND(IFERROR(VLOOKUP(C336,#REF!,3,FALSE),0.9227),3)</f>
        <v>0.92300000000000004</v>
      </c>
    </row>
    <row r="337" spans="1:7" x14ac:dyDescent="0.3">
      <c r="A337" s="11" t="s">
        <v>460</v>
      </c>
      <c r="B337" s="9" t="s">
        <v>1006</v>
      </c>
      <c r="C337" s="10" t="s">
        <v>1186</v>
      </c>
      <c r="D337" s="9" t="s">
        <v>1185</v>
      </c>
      <c r="E337" s="70" t="s">
        <v>746</v>
      </c>
      <c r="F337" s="73">
        <f>ROUND(IFERROR(VLOOKUP(C337,#REF!,4,FALSE), 0.8014),3)</f>
        <v>0.80100000000000005</v>
      </c>
      <c r="G337" s="74">
        <f>ROUND(IFERROR(VLOOKUP(C337,#REF!,3,FALSE),0.9227),3)</f>
        <v>0.92300000000000004</v>
      </c>
    </row>
    <row r="338" spans="1:7" x14ac:dyDescent="0.3">
      <c r="A338" s="11" t="s">
        <v>460</v>
      </c>
      <c r="B338" s="9" t="s">
        <v>1006</v>
      </c>
      <c r="C338" s="10" t="s">
        <v>1317</v>
      </c>
      <c r="D338" s="9" t="s">
        <v>1316</v>
      </c>
      <c r="E338" s="70" t="s">
        <v>746</v>
      </c>
      <c r="F338" s="73">
        <f>ROUND(IFERROR(VLOOKUP(C338,#REF!,4,FALSE), 0.8014),3)</f>
        <v>0.80100000000000005</v>
      </c>
      <c r="G338" s="74">
        <f>ROUND(IFERROR(VLOOKUP(C338,#REF!,3,FALSE),0.9227),3)</f>
        <v>0.92300000000000004</v>
      </c>
    </row>
    <row r="339" spans="1:7" ht="28.8" x14ac:dyDescent="0.3">
      <c r="A339" s="11" t="s">
        <v>461</v>
      </c>
      <c r="B339" s="9" t="s">
        <v>1007</v>
      </c>
      <c r="C339" s="10" t="s">
        <v>1003</v>
      </c>
      <c r="D339" s="9" t="s">
        <v>1002</v>
      </c>
      <c r="E339" s="70" t="s">
        <v>746</v>
      </c>
      <c r="F339" s="73">
        <f>ROUND(IFERROR(VLOOKUP(C339,#REF!,4,FALSE), 0.8014),3)</f>
        <v>0.80100000000000005</v>
      </c>
      <c r="G339" s="74">
        <f>ROUND(IFERROR(VLOOKUP(C339,#REF!,3,FALSE),0.9227),3)</f>
        <v>0.92300000000000004</v>
      </c>
    </row>
    <row r="340" spans="1:7" ht="28.8" x14ac:dyDescent="0.3">
      <c r="A340" s="11" t="s">
        <v>461</v>
      </c>
      <c r="B340" s="9" t="s">
        <v>1007</v>
      </c>
      <c r="C340" s="11" t="s">
        <v>1731</v>
      </c>
      <c r="D340" s="9" t="s">
        <v>1730</v>
      </c>
      <c r="E340" s="70" t="s">
        <v>1671</v>
      </c>
      <c r="F340" s="73">
        <f>ROUND(IFERROR(VLOOKUP(C340,#REF!,4,FALSE), 0.8014),3)</f>
        <v>0.80100000000000005</v>
      </c>
      <c r="G340" s="74">
        <f>ROUND(IFERROR(VLOOKUP(C340,#REF!,3,FALSE),0.9227),3)</f>
        <v>0.92300000000000004</v>
      </c>
    </row>
    <row r="341" spans="1:7" x14ac:dyDescent="0.3">
      <c r="A341" s="11" t="s">
        <v>462</v>
      </c>
      <c r="B341" s="11" t="s">
        <v>1008</v>
      </c>
      <c r="C341" s="11" t="s">
        <v>1656</v>
      </c>
      <c r="D341" s="9" t="s">
        <v>1655</v>
      </c>
      <c r="E341" s="12" t="s">
        <v>746</v>
      </c>
      <c r="F341" s="137">
        <f>ROUND(IFERROR(VLOOKUP(C341,#REF!,4,FALSE), 0.8014),3)</f>
        <v>0.80100000000000005</v>
      </c>
      <c r="G341" s="137">
        <f>ROUND(IFERROR(VLOOKUP(C341,#REF!,3,FALSE),0.9227),3)</f>
        <v>0.92300000000000004</v>
      </c>
    </row>
    <row r="342" spans="1:7" ht="28.8" x14ac:dyDescent="0.3">
      <c r="A342" s="11" t="s">
        <v>462</v>
      </c>
      <c r="B342" s="9" t="s">
        <v>1008</v>
      </c>
      <c r="C342" s="10" t="s">
        <v>1003</v>
      </c>
      <c r="D342" s="9" t="s">
        <v>1002</v>
      </c>
      <c r="E342" s="12" t="s">
        <v>746</v>
      </c>
      <c r="F342" s="137">
        <f>ROUND(IFERROR(VLOOKUP(C342,#REF!,4,FALSE), 0.8014),3)</f>
        <v>0.80100000000000005</v>
      </c>
      <c r="G342" s="137">
        <f>ROUND(IFERROR(VLOOKUP(C342,#REF!,3,FALSE),0.9227),3)</f>
        <v>0.92300000000000004</v>
      </c>
    </row>
    <row r="343" spans="1:7" ht="28.8" x14ac:dyDescent="0.3">
      <c r="A343" s="11" t="s">
        <v>462</v>
      </c>
      <c r="B343" s="9" t="s">
        <v>1008</v>
      </c>
      <c r="C343" s="11" t="s">
        <v>1733</v>
      </c>
      <c r="D343" s="9" t="s">
        <v>1732</v>
      </c>
      <c r="E343" s="12" t="s">
        <v>1671</v>
      </c>
      <c r="F343" s="137">
        <f>ROUND(IFERROR(VLOOKUP(C343,#REF!,4,FALSE), 0.8014),3)</f>
        <v>0.80100000000000005</v>
      </c>
      <c r="G343" s="137">
        <f>ROUND(IFERROR(VLOOKUP(C343,#REF!,3,FALSE),0.9227),3)</f>
        <v>0.92300000000000004</v>
      </c>
    </row>
    <row r="344" spans="1:7" x14ac:dyDescent="0.3">
      <c r="A344" s="11" t="s">
        <v>463</v>
      </c>
      <c r="B344" s="9" t="s">
        <v>1009</v>
      </c>
      <c r="C344" s="10" t="s">
        <v>1003</v>
      </c>
      <c r="D344" s="9" t="s">
        <v>1002</v>
      </c>
      <c r="E344" s="70" t="s">
        <v>746</v>
      </c>
      <c r="F344" s="73">
        <f>ROUND(IFERROR(VLOOKUP(C344,#REF!,4,FALSE), 0.8014),3)</f>
        <v>0.80100000000000005</v>
      </c>
      <c r="G344" s="74">
        <f>ROUND(IFERROR(VLOOKUP(C344,#REF!,3,FALSE),0.9227),3)</f>
        <v>0.92300000000000004</v>
      </c>
    </row>
    <row r="345" spans="1:7" ht="28.8" x14ac:dyDescent="0.3">
      <c r="A345" s="11" t="s">
        <v>463</v>
      </c>
      <c r="B345" s="9" t="s">
        <v>1009</v>
      </c>
      <c r="C345" s="10" t="s">
        <v>1311</v>
      </c>
      <c r="D345" s="9" t="s">
        <v>1310</v>
      </c>
      <c r="E345" s="70" t="s">
        <v>746</v>
      </c>
      <c r="F345" s="73">
        <f>ROUND(IFERROR(VLOOKUP(C345,#REF!,4,FALSE), 0.8014),3)</f>
        <v>0.80100000000000005</v>
      </c>
      <c r="G345" s="74">
        <f>ROUND(IFERROR(VLOOKUP(C345,#REF!,3,FALSE),0.9227),3)</f>
        <v>0.92300000000000004</v>
      </c>
    </row>
    <row r="346" spans="1:7" ht="28.8" x14ac:dyDescent="0.3">
      <c r="A346" s="11" t="s">
        <v>463</v>
      </c>
      <c r="B346" s="9" t="s">
        <v>1009</v>
      </c>
      <c r="C346" s="10" t="s">
        <v>1315</v>
      </c>
      <c r="D346" s="9" t="s">
        <v>1314</v>
      </c>
      <c r="E346" s="12" t="s">
        <v>746</v>
      </c>
      <c r="F346" s="137">
        <f>ROUND(IFERROR(VLOOKUP(C346,#REF!,4,FALSE), 0.8014),3)</f>
        <v>0.80100000000000005</v>
      </c>
      <c r="G346" s="137">
        <f>ROUND(IFERROR(VLOOKUP(C346,#REF!,3,FALSE),0.9227),3)</f>
        <v>0.92300000000000004</v>
      </c>
    </row>
    <row r="347" spans="1:7" x14ac:dyDescent="0.3">
      <c r="A347" s="11" t="s">
        <v>463</v>
      </c>
      <c r="B347" s="9" t="s">
        <v>1009</v>
      </c>
      <c r="C347" s="10" t="s">
        <v>1317</v>
      </c>
      <c r="D347" s="9" t="s">
        <v>1316</v>
      </c>
      <c r="E347" s="70" t="s">
        <v>746</v>
      </c>
      <c r="F347" s="73">
        <f>ROUND(IFERROR(VLOOKUP(C347,#REF!,4,FALSE), 0.8014),3)</f>
        <v>0.80100000000000005</v>
      </c>
      <c r="G347" s="74">
        <f>ROUND(IFERROR(VLOOKUP(C347,#REF!,3,FALSE),0.9227),3)</f>
        <v>0.92300000000000004</v>
      </c>
    </row>
    <row r="348" spans="1:7" x14ac:dyDescent="0.3">
      <c r="A348" s="11" t="s">
        <v>464</v>
      </c>
      <c r="B348" s="11" t="s">
        <v>855</v>
      </c>
      <c r="C348" s="11" t="s">
        <v>1003</v>
      </c>
      <c r="D348" s="9" t="s">
        <v>1002</v>
      </c>
      <c r="E348" s="12" t="s">
        <v>746</v>
      </c>
      <c r="F348" s="137">
        <f>ROUND(IFERROR(VLOOKUP(C348,#REF!,4,FALSE), 0.8014),3)</f>
        <v>0.80100000000000005</v>
      </c>
      <c r="G348" s="137">
        <f>ROUND(IFERROR(VLOOKUP(C348,#REF!,3,FALSE),0.9227),3)</f>
        <v>0.92300000000000004</v>
      </c>
    </row>
    <row r="349" spans="1:7" ht="28.8" x14ac:dyDescent="0.3">
      <c r="A349" s="11" t="s">
        <v>464</v>
      </c>
      <c r="B349" s="9" t="s">
        <v>855</v>
      </c>
      <c r="C349" s="10" t="s">
        <v>853</v>
      </c>
      <c r="D349" s="9" t="s">
        <v>852</v>
      </c>
      <c r="E349" s="70" t="s">
        <v>746</v>
      </c>
      <c r="F349" s="73">
        <f>ROUND(IFERROR(VLOOKUP(C349,#REF!,4,FALSE), 0.8014),3)</f>
        <v>0.80100000000000005</v>
      </c>
      <c r="G349" s="74">
        <f>ROUND(IFERROR(VLOOKUP(C349,#REF!,3,FALSE),0.9227),3)</f>
        <v>0.92300000000000004</v>
      </c>
    </row>
    <row r="350" spans="1:7" ht="28.8" x14ac:dyDescent="0.3">
      <c r="A350" s="11" t="s">
        <v>464</v>
      </c>
      <c r="B350" s="9" t="s">
        <v>855</v>
      </c>
      <c r="C350" s="10" t="s">
        <v>1311</v>
      </c>
      <c r="D350" s="9" t="s">
        <v>1310</v>
      </c>
      <c r="E350" s="12" t="s">
        <v>746</v>
      </c>
      <c r="F350" s="137">
        <f>ROUND(IFERROR(VLOOKUP(C350,#REF!,4,FALSE), 0.8014),3)</f>
        <v>0.80100000000000005</v>
      </c>
      <c r="G350" s="137">
        <f>ROUND(IFERROR(VLOOKUP(C350,#REF!,3,FALSE),0.9227),3)</f>
        <v>0.92300000000000004</v>
      </c>
    </row>
    <row r="351" spans="1:7" ht="28.8" x14ac:dyDescent="0.3">
      <c r="A351" s="11" t="s">
        <v>464</v>
      </c>
      <c r="B351" s="9" t="s">
        <v>855</v>
      </c>
      <c r="C351" s="10" t="s">
        <v>1315</v>
      </c>
      <c r="D351" s="9" t="s">
        <v>1314</v>
      </c>
      <c r="E351" s="70" t="s">
        <v>746</v>
      </c>
      <c r="F351" s="73">
        <f>ROUND(IFERROR(VLOOKUP(C351,#REF!,4,FALSE), 0.8014),3)</f>
        <v>0.80100000000000005</v>
      </c>
      <c r="G351" s="74">
        <f>ROUND(IFERROR(VLOOKUP(C351,#REF!,3,FALSE),0.9227),3)</f>
        <v>0.92300000000000004</v>
      </c>
    </row>
    <row r="352" spans="1:7" x14ac:dyDescent="0.3">
      <c r="A352" s="11" t="s">
        <v>464</v>
      </c>
      <c r="B352" s="9" t="s">
        <v>855</v>
      </c>
      <c r="C352" s="10" t="s">
        <v>1317</v>
      </c>
      <c r="D352" s="9" t="s">
        <v>1316</v>
      </c>
      <c r="E352" s="70" t="s">
        <v>746</v>
      </c>
      <c r="F352" s="73">
        <f>ROUND(IFERROR(VLOOKUP(C352,#REF!,4,FALSE), 0.8014),3)</f>
        <v>0.80100000000000005</v>
      </c>
      <c r="G352" s="74">
        <f>ROUND(IFERROR(VLOOKUP(C352,#REF!,3,FALSE),0.9227),3)</f>
        <v>0.92300000000000004</v>
      </c>
    </row>
    <row r="353" spans="1:7" x14ac:dyDescent="0.3">
      <c r="A353" s="11" t="s">
        <v>465</v>
      </c>
      <c r="B353" s="11" t="s">
        <v>1313</v>
      </c>
      <c r="C353" s="11" t="s">
        <v>1003</v>
      </c>
      <c r="D353" s="9" t="s">
        <v>1002</v>
      </c>
      <c r="E353" s="70" t="s">
        <v>746</v>
      </c>
      <c r="F353" s="73">
        <f>ROUND(IFERROR(VLOOKUP(C353,#REF!,4,FALSE), 0.8014),3)</f>
        <v>0.80100000000000005</v>
      </c>
      <c r="G353" s="74">
        <f>ROUND(IFERROR(VLOOKUP(C353,#REF!,3,FALSE),0.9227),3)</f>
        <v>0.92300000000000004</v>
      </c>
    </row>
    <row r="354" spans="1:7" ht="28.8" x14ac:dyDescent="0.3">
      <c r="A354" s="11" t="s">
        <v>465</v>
      </c>
      <c r="B354" s="9" t="s">
        <v>1313</v>
      </c>
      <c r="C354" s="10" t="s">
        <v>1311</v>
      </c>
      <c r="D354" s="9" t="s">
        <v>1310</v>
      </c>
      <c r="E354" s="70" t="s">
        <v>746</v>
      </c>
      <c r="F354" s="73">
        <f>ROUND(IFERROR(VLOOKUP(C354,#REF!,4,FALSE), 0.8014),3)</f>
        <v>0.80100000000000005</v>
      </c>
      <c r="G354" s="74">
        <f>ROUND(IFERROR(VLOOKUP(C354,#REF!,3,FALSE),0.9227),3)</f>
        <v>0.92300000000000004</v>
      </c>
    </row>
    <row r="355" spans="1:7" ht="28.8" x14ac:dyDescent="0.3">
      <c r="A355" s="11" t="s">
        <v>465</v>
      </c>
      <c r="B355" s="9" t="s">
        <v>1313</v>
      </c>
      <c r="C355" s="10" t="s">
        <v>1315</v>
      </c>
      <c r="D355" s="9" t="s">
        <v>1314</v>
      </c>
      <c r="E355" s="70" t="s">
        <v>746</v>
      </c>
      <c r="F355" s="73">
        <f>ROUND(IFERROR(VLOOKUP(C355,#REF!,4,FALSE), 0.8014),3)</f>
        <v>0.80100000000000005</v>
      </c>
      <c r="G355" s="74">
        <f>ROUND(IFERROR(VLOOKUP(C355,#REF!,3,FALSE),0.9227),3)</f>
        <v>0.92300000000000004</v>
      </c>
    </row>
    <row r="356" spans="1:7" ht="28.8" x14ac:dyDescent="0.3">
      <c r="A356" s="11" t="s">
        <v>465</v>
      </c>
      <c r="B356" s="9" t="s">
        <v>1313</v>
      </c>
      <c r="C356" s="10" t="s">
        <v>1317</v>
      </c>
      <c r="D356" s="9" t="s">
        <v>1316</v>
      </c>
      <c r="E356" s="70" t="s">
        <v>746</v>
      </c>
      <c r="F356" s="73">
        <f>ROUND(IFERROR(VLOOKUP(C356,#REF!,4,FALSE), 0.8014),3)</f>
        <v>0.80100000000000005</v>
      </c>
      <c r="G356" s="74">
        <f>ROUND(IFERROR(VLOOKUP(C356,#REF!,3,FALSE),0.9227),3)</f>
        <v>0.92300000000000004</v>
      </c>
    </row>
    <row r="357" spans="1:7" x14ac:dyDescent="0.3">
      <c r="A357" s="11" t="s">
        <v>466</v>
      </c>
      <c r="B357" s="11" t="s">
        <v>856</v>
      </c>
      <c r="C357" s="11" t="s">
        <v>1003</v>
      </c>
      <c r="D357" s="9" t="s">
        <v>1002</v>
      </c>
      <c r="E357" s="70" t="s">
        <v>746</v>
      </c>
      <c r="F357" s="73">
        <f>ROUND(IFERROR(VLOOKUP(C357,#REF!,4,FALSE), 0.8014),3)</f>
        <v>0.80100000000000005</v>
      </c>
      <c r="G357" s="74">
        <f>ROUND(IFERROR(VLOOKUP(C357,#REF!,3,FALSE),0.9227),3)</f>
        <v>0.92300000000000004</v>
      </c>
    </row>
    <row r="358" spans="1:7" ht="43.2" x14ac:dyDescent="0.3">
      <c r="A358" s="11" t="s">
        <v>466</v>
      </c>
      <c r="B358" s="9" t="s">
        <v>856</v>
      </c>
      <c r="C358" s="10" t="s">
        <v>853</v>
      </c>
      <c r="D358" s="9" t="s">
        <v>852</v>
      </c>
      <c r="E358" s="70" t="s">
        <v>746</v>
      </c>
      <c r="F358" s="73">
        <f>ROUND(IFERROR(VLOOKUP(C358,#REF!,4,FALSE), 0.8014),3)</f>
        <v>0.80100000000000005</v>
      </c>
      <c r="G358" s="74">
        <f>ROUND(IFERROR(VLOOKUP(C358,#REF!,3,FALSE),0.9227),3)</f>
        <v>0.92300000000000004</v>
      </c>
    </row>
    <row r="359" spans="1:7" ht="43.2" x14ac:dyDescent="0.3">
      <c r="A359" s="11" t="s">
        <v>466</v>
      </c>
      <c r="B359" s="9" t="s">
        <v>856</v>
      </c>
      <c r="C359" s="10" t="s">
        <v>1317</v>
      </c>
      <c r="D359" s="9" t="s">
        <v>1316</v>
      </c>
      <c r="E359" s="70" t="s">
        <v>746</v>
      </c>
      <c r="F359" s="73">
        <f>ROUND(IFERROR(VLOOKUP(C359,#REF!,4,FALSE), 0.8014),3)</f>
        <v>0.80100000000000005</v>
      </c>
      <c r="G359" s="74">
        <f>ROUND(IFERROR(VLOOKUP(C359,#REF!,3,FALSE),0.9227),3)</f>
        <v>0.92300000000000004</v>
      </c>
    </row>
    <row r="360" spans="1:7" x14ac:dyDescent="0.3">
      <c r="A360" s="11" t="s">
        <v>467</v>
      </c>
      <c r="B360" s="11" t="s">
        <v>1318</v>
      </c>
      <c r="C360" s="11" t="s">
        <v>1003</v>
      </c>
      <c r="D360" s="9" t="s">
        <v>1002</v>
      </c>
      <c r="E360" s="70" t="s">
        <v>746</v>
      </c>
      <c r="F360" s="73">
        <f>ROUND(IFERROR(VLOOKUP(C360,#REF!,4,FALSE), 0.8014),3)</f>
        <v>0.80100000000000005</v>
      </c>
      <c r="G360" s="74">
        <f>ROUND(IFERROR(VLOOKUP(C360,#REF!,3,FALSE),0.9227),3)</f>
        <v>0.92300000000000004</v>
      </c>
    </row>
    <row r="361" spans="1:7" x14ac:dyDescent="0.3">
      <c r="A361" s="11" t="s">
        <v>467</v>
      </c>
      <c r="B361" s="9" t="s">
        <v>1318</v>
      </c>
      <c r="C361" s="10" t="s">
        <v>1317</v>
      </c>
      <c r="D361" s="9" t="s">
        <v>1316</v>
      </c>
      <c r="E361" s="70" t="s">
        <v>746</v>
      </c>
      <c r="F361" s="73">
        <f>ROUND(IFERROR(VLOOKUP(C361,#REF!,4,FALSE), 0.8014),3)</f>
        <v>0.80100000000000005</v>
      </c>
      <c r="G361" s="74">
        <f>ROUND(IFERROR(VLOOKUP(C361,#REF!,3,FALSE),0.9227),3)</f>
        <v>0.92300000000000004</v>
      </c>
    </row>
    <row r="362" spans="1:7" ht="28.8" x14ac:dyDescent="0.3">
      <c r="A362" s="11" t="s">
        <v>468</v>
      </c>
      <c r="B362" s="9" t="s">
        <v>857</v>
      </c>
      <c r="C362" s="10" t="s">
        <v>1003</v>
      </c>
      <c r="D362" s="9" t="s">
        <v>1002</v>
      </c>
      <c r="E362" s="70" t="s">
        <v>746</v>
      </c>
      <c r="F362" s="73">
        <f>ROUND(IFERROR(VLOOKUP(C362,#REF!,4,FALSE), 0.8014),3)</f>
        <v>0.80100000000000005</v>
      </c>
      <c r="G362" s="74">
        <f>ROUND(IFERROR(VLOOKUP(C362,#REF!,3,FALSE),0.9227),3)</f>
        <v>0.92300000000000004</v>
      </c>
    </row>
    <row r="363" spans="1:7" ht="28.8" x14ac:dyDescent="0.3">
      <c r="A363" s="11" t="s">
        <v>468</v>
      </c>
      <c r="B363" s="9" t="s">
        <v>857</v>
      </c>
      <c r="C363" s="10" t="s">
        <v>853</v>
      </c>
      <c r="D363" s="9" t="s">
        <v>852</v>
      </c>
      <c r="E363" s="70" t="s">
        <v>746</v>
      </c>
      <c r="F363" s="73">
        <f>ROUND(IFERROR(VLOOKUP(C363,#REF!,4,FALSE), 0.8014),3)</f>
        <v>0.80100000000000005</v>
      </c>
      <c r="G363" s="74">
        <f>ROUND(IFERROR(VLOOKUP(C363,#REF!,3,FALSE),0.9227),3)</f>
        <v>0.92300000000000004</v>
      </c>
    </row>
    <row r="364" spans="1:7" ht="28.8" x14ac:dyDescent="0.3">
      <c r="A364" s="11" t="s">
        <v>468</v>
      </c>
      <c r="B364" s="9" t="s">
        <v>857</v>
      </c>
      <c r="C364" s="10" t="s">
        <v>1311</v>
      </c>
      <c r="D364" s="9" t="s">
        <v>1310</v>
      </c>
      <c r="E364" s="70" t="s">
        <v>746</v>
      </c>
      <c r="F364" s="73">
        <f>ROUND(IFERROR(VLOOKUP(C364,#REF!,4,FALSE), 0.8014),3)</f>
        <v>0.80100000000000005</v>
      </c>
      <c r="G364" s="74">
        <f>ROUND(IFERROR(VLOOKUP(C364,#REF!,3,FALSE),0.9227),3)</f>
        <v>0.92300000000000004</v>
      </c>
    </row>
    <row r="365" spans="1:7" ht="28.8" x14ac:dyDescent="0.3">
      <c r="A365" s="11" t="s">
        <v>468</v>
      </c>
      <c r="B365" s="9" t="s">
        <v>857</v>
      </c>
      <c r="C365" s="10" t="s">
        <v>1315</v>
      </c>
      <c r="D365" s="9" t="s">
        <v>1314</v>
      </c>
      <c r="E365" s="12" t="s">
        <v>746</v>
      </c>
      <c r="F365" s="137">
        <f>ROUND(IFERROR(VLOOKUP(C365,#REF!,4,FALSE), 0.8014),3)</f>
        <v>0.80100000000000005</v>
      </c>
      <c r="G365" s="137">
        <f>ROUND(IFERROR(VLOOKUP(C365,#REF!,3,FALSE),0.9227),3)</f>
        <v>0.92300000000000004</v>
      </c>
    </row>
    <row r="366" spans="1:7" ht="28.8" x14ac:dyDescent="0.3">
      <c r="A366" s="11" t="s">
        <v>468</v>
      </c>
      <c r="B366" s="9" t="s">
        <v>857</v>
      </c>
      <c r="C366" s="10" t="s">
        <v>1317</v>
      </c>
      <c r="D366" s="9" t="s">
        <v>1316</v>
      </c>
      <c r="E366" s="70" t="s">
        <v>746</v>
      </c>
      <c r="F366" s="73">
        <f>ROUND(IFERROR(VLOOKUP(C366,#REF!,4,FALSE), 0.8014),3)</f>
        <v>0.80100000000000005</v>
      </c>
      <c r="G366" s="74">
        <f>ROUND(IFERROR(VLOOKUP(C366,#REF!,3,FALSE),0.9227),3)</f>
        <v>0.92300000000000004</v>
      </c>
    </row>
    <row r="367" spans="1:7" x14ac:dyDescent="0.3">
      <c r="A367" s="11" t="s">
        <v>469</v>
      </c>
      <c r="B367" s="11" t="s">
        <v>858</v>
      </c>
      <c r="C367" s="11" t="s">
        <v>1003</v>
      </c>
      <c r="D367" s="9" t="s">
        <v>1002</v>
      </c>
      <c r="E367" s="70" t="s">
        <v>746</v>
      </c>
      <c r="F367" s="73">
        <f>ROUND(IFERROR(VLOOKUP(C367,#REF!,4,FALSE), 0.8014),3)</f>
        <v>0.80100000000000005</v>
      </c>
      <c r="G367" s="74">
        <f>ROUND(IFERROR(VLOOKUP(C367,#REF!,3,FALSE),0.9227),3)</f>
        <v>0.92300000000000004</v>
      </c>
    </row>
    <row r="368" spans="1:7" ht="28.8" x14ac:dyDescent="0.3">
      <c r="A368" s="11" t="s">
        <v>469</v>
      </c>
      <c r="B368" s="9" t="s">
        <v>858</v>
      </c>
      <c r="C368" s="10" t="s">
        <v>853</v>
      </c>
      <c r="D368" s="9" t="s">
        <v>852</v>
      </c>
      <c r="E368" s="70" t="s">
        <v>746</v>
      </c>
      <c r="F368" s="73">
        <f>ROUND(IFERROR(VLOOKUP(C368,#REF!,4,FALSE), 0.8014),3)</f>
        <v>0.80100000000000005</v>
      </c>
      <c r="G368" s="74">
        <f>ROUND(IFERROR(VLOOKUP(C368,#REF!,3,FALSE),0.9227),3)</f>
        <v>0.92300000000000004</v>
      </c>
    </row>
    <row r="369" spans="1:7" ht="28.8" x14ac:dyDescent="0.3">
      <c r="A369" s="11" t="s">
        <v>469</v>
      </c>
      <c r="B369" s="9" t="s">
        <v>858</v>
      </c>
      <c r="C369" s="10" t="s">
        <v>1311</v>
      </c>
      <c r="D369" s="9" t="s">
        <v>1310</v>
      </c>
      <c r="E369" s="70" t="s">
        <v>746</v>
      </c>
      <c r="F369" s="73">
        <f>ROUND(IFERROR(VLOOKUP(C369,#REF!,4,FALSE), 0.8014),3)</f>
        <v>0.80100000000000005</v>
      </c>
      <c r="G369" s="74">
        <f>ROUND(IFERROR(VLOOKUP(C369,#REF!,3,FALSE),0.9227),3)</f>
        <v>0.92300000000000004</v>
      </c>
    </row>
    <row r="370" spans="1:7" ht="28.8" x14ac:dyDescent="0.3">
      <c r="A370" s="11" t="s">
        <v>469</v>
      </c>
      <c r="B370" s="9" t="s">
        <v>858</v>
      </c>
      <c r="C370" s="10" t="s">
        <v>1315</v>
      </c>
      <c r="D370" s="9" t="s">
        <v>1314</v>
      </c>
      <c r="E370" s="70" t="s">
        <v>746</v>
      </c>
      <c r="F370" s="73">
        <f>ROUND(IFERROR(VLOOKUP(C370,#REF!,4,FALSE), 0.8014),3)</f>
        <v>0.80100000000000005</v>
      </c>
      <c r="G370" s="74">
        <f>ROUND(IFERROR(VLOOKUP(C370,#REF!,3,FALSE),0.9227),3)</f>
        <v>0.92300000000000004</v>
      </c>
    </row>
    <row r="371" spans="1:7" x14ac:dyDescent="0.3">
      <c r="A371" s="11" t="s">
        <v>469</v>
      </c>
      <c r="B371" s="9" t="s">
        <v>858</v>
      </c>
      <c r="C371" s="10" t="s">
        <v>1317</v>
      </c>
      <c r="D371" s="9" t="s">
        <v>1316</v>
      </c>
      <c r="E371" s="70" t="s">
        <v>746</v>
      </c>
      <c r="F371" s="73">
        <f>ROUND(IFERROR(VLOOKUP(C371,#REF!,4,FALSE), 0.8014),3)</f>
        <v>0.80100000000000005</v>
      </c>
      <c r="G371" s="74">
        <f>ROUND(IFERROR(VLOOKUP(C371,#REF!,3,FALSE),0.9227),3)</f>
        <v>0.92300000000000004</v>
      </c>
    </row>
    <row r="372" spans="1:7" x14ac:dyDescent="0.3">
      <c r="A372" s="11" t="s">
        <v>470</v>
      </c>
      <c r="B372" s="11" t="s">
        <v>859</v>
      </c>
      <c r="C372" s="11" t="s">
        <v>1003</v>
      </c>
      <c r="D372" s="9" t="s">
        <v>1002</v>
      </c>
      <c r="E372" s="70" t="s">
        <v>746</v>
      </c>
      <c r="F372" s="73">
        <f>ROUND(IFERROR(VLOOKUP(C372,#REF!,4,FALSE), 0.8014),3)</f>
        <v>0.80100000000000005</v>
      </c>
      <c r="G372" s="74">
        <f>ROUND(IFERROR(VLOOKUP(C372,#REF!,3,FALSE),0.9227),3)</f>
        <v>0.92300000000000004</v>
      </c>
    </row>
    <row r="373" spans="1:7" ht="28.8" x14ac:dyDescent="0.3">
      <c r="A373" s="11" t="s">
        <v>470</v>
      </c>
      <c r="B373" s="9" t="s">
        <v>859</v>
      </c>
      <c r="C373" s="10" t="s">
        <v>853</v>
      </c>
      <c r="D373" s="9" t="s">
        <v>852</v>
      </c>
      <c r="E373" s="70" t="s">
        <v>746</v>
      </c>
      <c r="F373" s="73">
        <f>ROUND(IFERROR(VLOOKUP(C373,#REF!,4,FALSE), 0.8014),3)</f>
        <v>0.80100000000000005</v>
      </c>
      <c r="G373" s="74">
        <f>ROUND(IFERROR(VLOOKUP(C373,#REF!,3,FALSE),0.9227),3)</f>
        <v>0.92300000000000004</v>
      </c>
    </row>
    <row r="374" spans="1:7" ht="28.8" x14ac:dyDescent="0.3">
      <c r="A374" s="11" t="s">
        <v>470</v>
      </c>
      <c r="B374" s="9" t="s">
        <v>859</v>
      </c>
      <c r="C374" s="10" t="s">
        <v>1311</v>
      </c>
      <c r="D374" s="9" t="s">
        <v>1310</v>
      </c>
      <c r="E374" s="70" t="s">
        <v>746</v>
      </c>
      <c r="F374" s="73">
        <f>ROUND(IFERROR(VLOOKUP(C374,#REF!,4,FALSE), 0.8014),3)</f>
        <v>0.80100000000000005</v>
      </c>
      <c r="G374" s="74">
        <f>ROUND(IFERROR(VLOOKUP(C374,#REF!,3,FALSE),0.9227),3)</f>
        <v>0.92300000000000004</v>
      </c>
    </row>
    <row r="375" spans="1:7" ht="28.8" x14ac:dyDescent="0.3">
      <c r="A375" s="11" t="s">
        <v>470</v>
      </c>
      <c r="B375" s="9" t="s">
        <v>859</v>
      </c>
      <c r="C375" s="10" t="s">
        <v>1315</v>
      </c>
      <c r="D375" s="9" t="s">
        <v>1314</v>
      </c>
      <c r="E375" s="70" t="s">
        <v>746</v>
      </c>
      <c r="F375" s="73">
        <f>ROUND(IFERROR(VLOOKUP(C375,#REF!,4,FALSE), 0.8014),3)</f>
        <v>0.80100000000000005</v>
      </c>
      <c r="G375" s="74">
        <f>ROUND(IFERROR(VLOOKUP(C375,#REF!,3,FALSE),0.9227),3)</f>
        <v>0.92300000000000004</v>
      </c>
    </row>
    <row r="376" spans="1:7" x14ac:dyDescent="0.3">
      <c r="A376" s="11" t="s">
        <v>470</v>
      </c>
      <c r="B376" s="9" t="s">
        <v>859</v>
      </c>
      <c r="C376" s="10" t="s">
        <v>1317</v>
      </c>
      <c r="D376" s="9" t="s">
        <v>1316</v>
      </c>
      <c r="E376" s="70" t="s">
        <v>746</v>
      </c>
      <c r="F376" s="73">
        <f>ROUND(IFERROR(VLOOKUP(C376,#REF!,4,FALSE), 0.8014),3)</f>
        <v>0.80100000000000005</v>
      </c>
      <c r="G376" s="74">
        <f>ROUND(IFERROR(VLOOKUP(C376,#REF!,3,FALSE),0.9227),3)</f>
        <v>0.92300000000000004</v>
      </c>
    </row>
    <row r="377" spans="1:7" x14ac:dyDescent="0.3">
      <c r="A377" s="11" t="s">
        <v>471</v>
      </c>
      <c r="B377" s="11" t="s">
        <v>1319</v>
      </c>
      <c r="C377" s="11" t="s">
        <v>1003</v>
      </c>
      <c r="D377" s="9" t="s">
        <v>1002</v>
      </c>
      <c r="E377" s="70" t="s">
        <v>746</v>
      </c>
      <c r="F377" s="73">
        <f>ROUND(IFERROR(VLOOKUP(C377,#REF!,4,FALSE), 0.8014),3)</f>
        <v>0.80100000000000005</v>
      </c>
      <c r="G377" s="74">
        <f>ROUND(IFERROR(VLOOKUP(C377,#REF!,3,FALSE),0.9227),3)</f>
        <v>0.92300000000000004</v>
      </c>
    </row>
    <row r="378" spans="1:7" ht="28.8" x14ac:dyDescent="0.3">
      <c r="A378" s="11" t="s">
        <v>471</v>
      </c>
      <c r="B378" s="9" t="s">
        <v>1319</v>
      </c>
      <c r="C378" s="10" t="s">
        <v>1317</v>
      </c>
      <c r="D378" s="9" t="s">
        <v>1316</v>
      </c>
      <c r="E378" s="70" t="s">
        <v>746</v>
      </c>
      <c r="F378" s="73">
        <f>ROUND(IFERROR(VLOOKUP(C378,#REF!,4,FALSE), 0.8014),3)</f>
        <v>0.80100000000000005</v>
      </c>
      <c r="G378" s="74">
        <f>ROUND(IFERROR(VLOOKUP(C378,#REF!,3,FALSE),0.9227),3)</f>
        <v>0.92300000000000004</v>
      </c>
    </row>
    <row r="379" spans="1:7" ht="28.8" x14ac:dyDescent="0.3">
      <c r="A379" s="10" t="s">
        <v>472</v>
      </c>
      <c r="B379" s="9" t="s">
        <v>873</v>
      </c>
      <c r="C379" s="11" t="s">
        <v>861</v>
      </c>
      <c r="D379" s="9" t="s">
        <v>860</v>
      </c>
      <c r="E379" s="70" t="s">
        <v>746</v>
      </c>
      <c r="F379" s="73">
        <f>ROUND(IFERROR(VLOOKUP(C379,#REF!,4,FALSE), 0.8014),3)</f>
        <v>0.80100000000000005</v>
      </c>
      <c r="G379" s="74">
        <f>ROUND(IFERROR(VLOOKUP(C379,#REF!,3,FALSE),0.9227),3)</f>
        <v>0.92300000000000004</v>
      </c>
    </row>
    <row r="380" spans="1:7" x14ac:dyDescent="0.3">
      <c r="A380" s="11" t="s">
        <v>473</v>
      </c>
      <c r="B380" s="9" t="s">
        <v>862</v>
      </c>
      <c r="C380" s="10" t="s">
        <v>861</v>
      </c>
      <c r="D380" s="9" t="s">
        <v>860</v>
      </c>
      <c r="E380" s="70" t="s">
        <v>746</v>
      </c>
      <c r="F380" s="73">
        <f>ROUND(IFERROR(VLOOKUP(C380,#REF!,4,FALSE), 0.8014),3)</f>
        <v>0.80100000000000005</v>
      </c>
      <c r="G380" s="74">
        <f>ROUND(IFERROR(VLOOKUP(C380,#REF!,3,FALSE),0.9227),3)</f>
        <v>0.92300000000000004</v>
      </c>
    </row>
    <row r="381" spans="1:7" x14ac:dyDescent="0.3">
      <c r="A381" s="11" t="s">
        <v>473</v>
      </c>
      <c r="B381" s="9" t="s">
        <v>862</v>
      </c>
      <c r="C381" s="10" t="s">
        <v>1321</v>
      </c>
      <c r="D381" s="9" t="s">
        <v>1320</v>
      </c>
      <c r="E381" s="70" t="s">
        <v>746</v>
      </c>
      <c r="F381" s="73">
        <f>ROUND(IFERROR(VLOOKUP(C381,#REF!,4,FALSE), 0.8014),3)</f>
        <v>0.80100000000000005</v>
      </c>
      <c r="G381" s="74">
        <f>ROUND(IFERROR(VLOOKUP(C381,#REF!,3,FALSE),0.9227),3)</f>
        <v>0.92300000000000004</v>
      </c>
    </row>
    <row r="382" spans="1:7" x14ac:dyDescent="0.3">
      <c r="A382" s="11" t="s">
        <v>473</v>
      </c>
      <c r="B382" s="9" t="s">
        <v>862</v>
      </c>
      <c r="C382" s="10" t="s">
        <v>1323</v>
      </c>
      <c r="D382" s="9" t="s">
        <v>1322</v>
      </c>
      <c r="E382" s="70" t="s">
        <v>746</v>
      </c>
      <c r="F382" s="73">
        <f>ROUND(IFERROR(VLOOKUP(C382,#REF!,4,FALSE), 0.8014),3)</f>
        <v>0.80100000000000005</v>
      </c>
      <c r="G382" s="74">
        <f>ROUND(IFERROR(VLOOKUP(C382,#REF!,3,FALSE),0.9227),3)</f>
        <v>0.92300000000000004</v>
      </c>
    </row>
    <row r="383" spans="1:7" x14ac:dyDescent="0.3">
      <c r="A383" s="11" t="s">
        <v>474</v>
      </c>
      <c r="B383" s="9" t="s">
        <v>863</v>
      </c>
      <c r="C383" s="10" t="s">
        <v>861</v>
      </c>
      <c r="D383" s="9" t="s">
        <v>860</v>
      </c>
      <c r="E383" s="70" t="s">
        <v>746</v>
      </c>
      <c r="F383" s="73">
        <f>ROUND(IFERROR(VLOOKUP(C383,#REF!,4,FALSE), 0.8014),3)</f>
        <v>0.80100000000000005</v>
      </c>
      <c r="G383" s="74">
        <f>ROUND(IFERROR(VLOOKUP(C383,#REF!,3,FALSE),0.9227),3)</f>
        <v>0.92300000000000004</v>
      </c>
    </row>
    <row r="384" spans="1:7" ht="28.8" x14ac:dyDescent="0.3">
      <c r="A384" s="11" t="s">
        <v>475</v>
      </c>
      <c r="B384" s="9" t="s">
        <v>864</v>
      </c>
      <c r="C384" s="10" t="s">
        <v>861</v>
      </c>
      <c r="D384" s="9" t="s">
        <v>860</v>
      </c>
      <c r="E384" s="70" t="s">
        <v>746</v>
      </c>
      <c r="F384" s="73">
        <f>ROUND(IFERROR(VLOOKUP(C384,#REF!,4,FALSE), 0.8014),3)</f>
        <v>0.80100000000000005</v>
      </c>
      <c r="G384" s="74">
        <f>ROUND(IFERROR(VLOOKUP(C384,#REF!,3,FALSE),0.9227),3)</f>
        <v>0.92300000000000004</v>
      </c>
    </row>
    <row r="385" spans="1:7" x14ac:dyDescent="0.3">
      <c r="A385" s="11" t="s">
        <v>476</v>
      </c>
      <c r="B385" s="9" t="s">
        <v>865</v>
      </c>
      <c r="C385" s="10" t="s">
        <v>861</v>
      </c>
      <c r="D385" s="9" t="s">
        <v>860</v>
      </c>
      <c r="E385" s="70" t="s">
        <v>746</v>
      </c>
      <c r="F385" s="73">
        <f>ROUND(IFERROR(VLOOKUP(C385,#REF!,4,FALSE), 0.8014),3)</f>
        <v>0.80100000000000005</v>
      </c>
      <c r="G385" s="74">
        <f>ROUND(IFERROR(VLOOKUP(C385,#REF!,3,FALSE),0.9227),3)</f>
        <v>0.92300000000000004</v>
      </c>
    </row>
    <row r="386" spans="1:7" x14ac:dyDescent="0.3">
      <c r="A386" s="11" t="s">
        <v>477</v>
      </c>
      <c r="B386" s="9" t="s">
        <v>866</v>
      </c>
      <c r="C386" s="10" t="s">
        <v>861</v>
      </c>
      <c r="D386" s="9" t="s">
        <v>860</v>
      </c>
      <c r="E386" s="70" t="s">
        <v>746</v>
      </c>
      <c r="F386" s="73">
        <f>ROUND(IFERROR(VLOOKUP(C386,#REF!,4,FALSE), 0.8014),3)</f>
        <v>0.80100000000000005</v>
      </c>
      <c r="G386" s="74">
        <f>ROUND(IFERROR(VLOOKUP(C386,#REF!,3,FALSE),0.9227),3)</f>
        <v>0.92300000000000004</v>
      </c>
    </row>
    <row r="387" spans="1:7" x14ac:dyDescent="0.3">
      <c r="A387" s="11" t="s">
        <v>477</v>
      </c>
      <c r="B387" s="9" t="s">
        <v>866</v>
      </c>
      <c r="C387" s="10" t="s">
        <v>1321</v>
      </c>
      <c r="D387" s="9" t="s">
        <v>1320</v>
      </c>
      <c r="E387" s="70" t="s">
        <v>746</v>
      </c>
      <c r="F387" s="73">
        <f>ROUND(IFERROR(VLOOKUP(C387,#REF!,4,FALSE), 0.8014),3)</f>
        <v>0.80100000000000005</v>
      </c>
      <c r="G387" s="74">
        <f>ROUND(IFERROR(VLOOKUP(C387,#REF!,3,FALSE),0.9227),3)</f>
        <v>0.92300000000000004</v>
      </c>
    </row>
    <row r="388" spans="1:7" x14ac:dyDescent="0.3">
      <c r="A388" s="11" t="s">
        <v>478</v>
      </c>
      <c r="B388" s="9" t="s">
        <v>867</v>
      </c>
      <c r="C388" s="10" t="s">
        <v>861</v>
      </c>
      <c r="D388" s="9" t="s">
        <v>860</v>
      </c>
      <c r="E388" s="70" t="s">
        <v>746</v>
      </c>
      <c r="F388" s="73">
        <f>ROUND(IFERROR(VLOOKUP(C388,#REF!,4,FALSE), 0.8014),3)</f>
        <v>0.80100000000000005</v>
      </c>
      <c r="G388" s="74">
        <f>ROUND(IFERROR(VLOOKUP(C388,#REF!,3,FALSE),0.9227),3)</f>
        <v>0.92300000000000004</v>
      </c>
    </row>
    <row r="389" spans="1:7" x14ac:dyDescent="0.3">
      <c r="A389" s="11" t="s">
        <v>479</v>
      </c>
      <c r="B389" s="9" t="s">
        <v>868</v>
      </c>
      <c r="C389" s="10" t="s">
        <v>861</v>
      </c>
      <c r="D389" s="9" t="s">
        <v>860</v>
      </c>
      <c r="E389" s="70" t="s">
        <v>746</v>
      </c>
      <c r="F389" s="73">
        <f>ROUND(IFERROR(VLOOKUP(C389,#REF!,4,FALSE), 0.8014),3)</f>
        <v>0.80100000000000005</v>
      </c>
      <c r="G389" s="74">
        <f>ROUND(IFERROR(VLOOKUP(C389,#REF!,3,FALSE),0.9227),3)</f>
        <v>0.92300000000000004</v>
      </c>
    </row>
    <row r="390" spans="1:7" ht="28.8" x14ac:dyDescent="0.3">
      <c r="A390" s="11" t="s">
        <v>480</v>
      </c>
      <c r="B390" s="9" t="s">
        <v>1076</v>
      </c>
      <c r="C390" s="10" t="s">
        <v>1075</v>
      </c>
      <c r="D390" s="9" t="s">
        <v>1074</v>
      </c>
      <c r="E390" s="70" t="s">
        <v>746</v>
      </c>
      <c r="F390" s="73">
        <f>ROUND(IFERROR(VLOOKUP(C390,#REF!,4,FALSE), 0.8014),3)</f>
        <v>0.80100000000000005</v>
      </c>
      <c r="G390" s="74">
        <f>ROUND(IFERROR(VLOOKUP(C390,#REF!,3,FALSE),0.9227),3)</f>
        <v>0.92300000000000004</v>
      </c>
    </row>
    <row r="391" spans="1:7" ht="28.8" x14ac:dyDescent="0.3">
      <c r="A391" s="11" t="s">
        <v>481</v>
      </c>
      <c r="B391" s="9" t="s">
        <v>869</v>
      </c>
      <c r="C391" s="10" t="s">
        <v>861</v>
      </c>
      <c r="D391" s="9" t="s">
        <v>860</v>
      </c>
      <c r="E391" s="70" t="s">
        <v>746</v>
      </c>
      <c r="F391" s="73">
        <f>ROUND(IFERROR(VLOOKUP(C391,#REF!,4,FALSE), 0.8014),3)</f>
        <v>0.80100000000000005</v>
      </c>
      <c r="G391" s="74">
        <f>ROUND(IFERROR(VLOOKUP(C391,#REF!,3,FALSE),0.9227),3)</f>
        <v>0.92300000000000004</v>
      </c>
    </row>
    <row r="392" spans="1:7" ht="28.8" x14ac:dyDescent="0.3">
      <c r="A392" s="11" t="s">
        <v>481</v>
      </c>
      <c r="B392" s="9" t="s">
        <v>869</v>
      </c>
      <c r="C392" s="10" t="s">
        <v>1181</v>
      </c>
      <c r="D392" s="9" t="s">
        <v>1180</v>
      </c>
      <c r="E392" s="70" t="s">
        <v>746</v>
      </c>
      <c r="F392" s="73">
        <f>ROUND(IFERROR(VLOOKUP(C392,#REF!,4,FALSE), 0.8014),3)</f>
        <v>0.80100000000000005</v>
      </c>
      <c r="G392" s="74">
        <f>ROUND(IFERROR(VLOOKUP(C392,#REF!,3,FALSE),0.9227),3)</f>
        <v>0.92300000000000004</v>
      </c>
    </row>
    <row r="393" spans="1:7" x14ac:dyDescent="0.3">
      <c r="A393" s="10" t="s">
        <v>482</v>
      </c>
      <c r="B393" s="9" t="s">
        <v>874</v>
      </c>
      <c r="C393" s="11" t="s">
        <v>861</v>
      </c>
      <c r="D393" s="9" t="s">
        <v>860</v>
      </c>
      <c r="E393" s="70" t="s">
        <v>746</v>
      </c>
      <c r="F393" s="73">
        <f>ROUND(IFERROR(VLOOKUP(C393,#REF!,4,FALSE), 0.8014),3)</f>
        <v>0.80100000000000005</v>
      </c>
      <c r="G393" s="74">
        <f>ROUND(IFERROR(VLOOKUP(C393,#REF!,3,FALSE),0.9227),3)</f>
        <v>0.92300000000000004</v>
      </c>
    </row>
    <row r="394" spans="1:7" x14ac:dyDescent="0.3">
      <c r="A394" s="11" t="s">
        <v>483</v>
      </c>
      <c r="B394" s="9" t="s">
        <v>870</v>
      </c>
      <c r="C394" s="10" t="s">
        <v>861</v>
      </c>
      <c r="D394" s="9" t="s">
        <v>860</v>
      </c>
      <c r="E394" s="70" t="s">
        <v>746</v>
      </c>
      <c r="F394" s="73">
        <f>ROUND(IFERROR(VLOOKUP(C394,#REF!,4,FALSE), 0.8014),3)</f>
        <v>0.80100000000000005</v>
      </c>
      <c r="G394" s="74">
        <f>ROUND(IFERROR(VLOOKUP(C394,#REF!,3,FALSE),0.9227),3)</f>
        <v>0.92300000000000004</v>
      </c>
    </row>
    <row r="395" spans="1:7" ht="28.8" x14ac:dyDescent="0.3">
      <c r="A395" s="11" t="s">
        <v>483</v>
      </c>
      <c r="B395" s="9" t="s">
        <v>870</v>
      </c>
      <c r="C395" s="10" t="s">
        <v>1327</v>
      </c>
      <c r="D395" s="9" t="s">
        <v>1326</v>
      </c>
      <c r="E395" s="70" t="s">
        <v>746</v>
      </c>
      <c r="F395" s="73">
        <f>ROUND(IFERROR(VLOOKUP(C395,#REF!,4,FALSE), 0.8014),3)</f>
        <v>0.80100000000000005</v>
      </c>
      <c r="G395" s="74">
        <f>ROUND(IFERROR(VLOOKUP(C395,#REF!,3,FALSE),0.9227),3)</f>
        <v>0.92300000000000004</v>
      </c>
    </row>
    <row r="396" spans="1:7" ht="28.8" x14ac:dyDescent="0.3">
      <c r="A396" s="11" t="s">
        <v>484</v>
      </c>
      <c r="B396" s="9" t="s">
        <v>871</v>
      </c>
      <c r="C396" s="10" t="s">
        <v>861</v>
      </c>
      <c r="D396" s="9" t="s">
        <v>860</v>
      </c>
      <c r="E396" s="70" t="s">
        <v>746</v>
      </c>
      <c r="F396" s="73">
        <f>ROUND(IFERROR(VLOOKUP(C396,#REF!,4,FALSE), 0.8014),3)</f>
        <v>0.80100000000000005</v>
      </c>
      <c r="G396" s="74">
        <f>ROUND(IFERROR(VLOOKUP(C396,#REF!,3,FALSE),0.9227),3)</f>
        <v>0.92300000000000004</v>
      </c>
    </row>
    <row r="397" spans="1:7" ht="28.8" x14ac:dyDescent="0.3">
      <c r="A397" s="11" t="s">
        <v>485</v>
      </c>
      <c r="B397" s="9" t="s">
        <v>872</v>
      </c>
      <c r="C397" s="10" t="s">
        <v>861</v>
      </c>
      <c r="D397" s="9" t="s">
        <v>860</v>
      </c>
      <c r="E397" s="70" t="s">
        <v>746</v>
      </c>
      <c r="F397" s="73">
        <f>ROUND(IFERROR(VLOOKUP(C397,#REF!,4,FALSE), 0.8014),3)</f>
        <v>0.80100000000000005</v>
      </c>
      <c r="G397" s="74">
        <f>ROUND(IFERROR(VLOOKUP(C397,#REF!,3,FALSE),0.9227),3)</f>
        <v>0.92300000000000004</v>
      </c>
    </row>
    <row r="398" spans="1:7" ht="28.8" x14ac:dyDescent="0.3">
      <c r="A398" s="11" t="s">
        <v>485</v>
      </c>
      <c r="B398" s="9" t="s">
        <v>872</v>
      </c>
      <c r="C398" s="10" t="s">
        <v>1325</v>
      </c>
      <c r="D398" s="9" t="s">
        <v>1324</v>
      </c>
      <c r="E398" s="70" t="s">
        <v>746</v>
      </c>
      <c r="F398" s="73">
        <f>ROUND(IFERROR(VLOOKUP(C398,#REF!,4,FALSE), 0.8014),3)</f>
        <v>0.80100000000000005</v>
      </c>
      <c r="G398" s="74">
        <f>ROUND(IFERROR(VLOOKUP(C398,#REF!,3,FALSE),0.9227),3)</f>
        <v>0.92300000000000004</v>
      </c>
    </row>
    <row r="399" spans="1:7" ht="28.8" x14ac:dyDescent="0.3">
      <c r="A399" s="11" t="s">
        <v>485</v>
      </c>
      <c r="B399" s="9" t="s">
        <v>872</v>
      </c>
      <c r="C399" s="10" t="s">
        <v>1327</v>
      </c>
      <c r="D399" s="9" t="s">
        <v>1326</v>
      </c>
      <c r="E399" s="70" t="s">
        <v>746</v>
      </c>
      <c r="F399" s="73">
        <f>ROUND(IFERROR(VLOOKUP(C399,#REF!,4,FALSE), 0.8014),3)</f>
        <v>0.80100000000000005</v>
      </c>
      <c r="G399" s="74">
        <f>ROUND(IFERROR(VLOOKUP(C399,#REF!,3,FALSE),0.9227),3)</f>
        <v>0.92300000000000004</v>
      </c>
    </row>
    <row r="400" spans="1:7" ht="28.8" x14ac:dyDescent="0.3">
      <c r="A400" s="11" t="s">
        <v>486</v>
      </c>
      <c r="B400" s="9" t="s">
        <v>1183</v>
      </c>
      <c r="C400" s="10" t="s">
        <v>1181</v>
      </c>
      <c r="D400" s="9" t="s">
        <v>1180</v>
      </c>
      <c r="E400" s="70" t="s">
        <v>746</v>
      </c>
      <c r="F400" s="73">
        <f>ROUND(IFERROR(VLOOKUP(C400,#REF!,4,FALSE), 0.8014),3)</f>
        <v>0.80100000000000005</v>
      </c>
      <c r="G400" s="74">
        <f>ROUND(IFERROR(VLOOKUP(C400,#REF!,3,FALSE),0.9227),3)</f>
        <v>0.92300000000000004</v>
      </c>
    </row>
    <row r="401" spans="1:7" ht="28.8" x14ac:dyDescent="0.3">
      <c r="A401" s="11" t="s">
        <v>486</v>
      </c>
      <c r="B401" s="9" t="s">
        <v>1183</v>
      </c>
      <c r="C401" s="10" t="s">
        <v>1537</v>
      </c>
      <c r="D401" s="9" t="s">
        <v>1536</v>
      </c>
      <c r="E401" s="70" t="s">
        <v>746</v>
      </c>
      <c r="F401" s="73">
        <f>ROUND(IFERROR(VLOOKUP(C401,#REF!,4,FALSE), 0.8014),3)</f>
        <v>0.80100000000000005</v>
      </c>
      <c r="G401" s="74">
        <f>ROUND(IFERROR(VLOOKUP(C401,#REF!,3,FALSE),0.9227),3)</f>
        <v>0.92300000000000004</v>
      </c>
    </row>
    <row r="402" spans="1:7" ht="28.8" x14ac:dyDescent="0.3">
      <c r="A402" s="11" t="s">
        <v>486</v>
      </c>
      <c r="B402" s="9" t="s">
        <v>1183</v>
      </c>
      <c r="C402" s="10" t="s">
        <v>1538</v>
      </c>
      <c r="D402" s="9" t="s">
        <v>1101</v>
      </c>
      <c r="E402" s="70" t="s">
        <v>746</v>
      </c>
      <c r="F402" s="73">
        <f>ROUND(IFERROR(VLOOKUP(C402,#REF!,4,FALSE), 0.8014),3)</f>
        <v>0.80100000000000005</v>
      </c>
      <c r="G402" s="74">
        <f>ROUND(IFERROR(VLOOKUP(C402,#REF!,3,FALSE),0.9227),3)</f>
        <v>0.92300000000000004</v>
      </c>
    </row>
    <row r="403" spans="1:7" ht="28.8" x14ac:dyDescent="0.3">
      <c r="A403" s="11" t="s">
        <v>486</v>
      </c>
      <c r="B403" s="9" t="s">
        <v>1183</v>
      </c>
      <c r="C403" s="10" t="s">
        <v>1545</v>
      </c>
      <c r="D403" s="9" t="s">
        <v>1544</v>
      </c>
      <c r="E403" s="70" t="s">
        <v>746</v>
      </c>
      <c r="F403" s="73">
        <f>ROUND(IFERROR(VLOOKUP(C403,#REF!,4,FALSE), 0.8014),3)</f>
        <v>0.80100000000000005</v>
      </c>
      <c r="G403" s="74">
        <f>ROUND(IFERROR(VLOOKUP(C403,#REF!,3,FALSE),0.9227),3)</f>
        <v>0.92300000000000004</v>
      </c>
    </row>
    <row r="404" spans="1:7" x14ac:dyDescent="0.3">
      <c r="A404" s="11" t="s">
        <v>487</v>
      </c>
      <c r="B404" s="9" t="s">
        <v>1184</v>
      </c>
      <c r="C404" s="10" t="s">
        <v>1181</v>
      </c>
      <c r="D404" s="9" t="s">
        <v>1180</v>
      </c>
      <c r="E404" s="70" t="s">
        <v>746</v>
      </c>
      <c r="F404" s="73">
        <f>ROUND(IFERROR(VLOOKUP(C404,#REF!,4,FALSE), 0.8014),3)</f>
        <v>0.80100000000000005</v>
      </c>
      <c r="G404" s="74">
        <f>ROUND(IFERROR(VLOOKUP(C404,#REF!,3,FALSE),0.9227),3)</f>
        <v>0.92300000000000004</v>
      </c>
    </row>
    <row r="405" spans="1:7" x14ac:dyDescent="0.3">
      <c r="A405" s="11" t="s">
        <v>487</v>
      </c>
      <c r="B405" s="9" t="s">
        <v>1184</v>
      </c>
      <c r="C405" s="10" t="s">
        <v>1537</v>
      </c>
      <c r="D405" s="9" t="s">
        <v>1536</v>
      </c>
      <c r="E405" s="70" t="s">
        <v>746</v>
      </c>
      <c r="F405" s="73">
        <f>ROUND(IFERROR(VLOOKUP(C405,#REF!,4,FALSE), 0.8014),3)</f>
        <v>0.80100000000000005</v>
      </c>
      <c r="G405" s="74">
        <f>ROUND(IFERROR(VLOOKUP(C405,#REF!,3,FALSE),0.9227),3)</f>
        <v>0.92300000000000004</v>
      </c>
    </row>
    <row r="406" spans="1:7" x14ac:dyDescent="0.3">
      <c r="A406" s="11" t="s">
        <v>487</v>
      </c>
      <c r="B406" s="9" t="s">
        <v>1184</v>
      </c>
      <c r="C406" s="10" t="s">
        <v>1538</v>
      </c>
      <c r="D406" s="9" t="s">
        <v>1101</v>
      </c>
      <c r="E406" s="70" t="s">
        <v>746</v>
      </c>
      <c r="F406" s="73">
        <f>ROUND(IFERROR(VLOOKUP(C406,#REF!,4,FALSE), 0.8014),3)</f>
        <v>0.80100000000000005</v>
      </c>
      <c r="G406" s="74">
        <f>ROUND(IFERROR(VLOOKUP(C406,#REF!,3,FALSE),0.9227),3)</f>
        <v>0.92300000000000004</v>
      </c>
    </row>
    <row r="407" spans="1:7" x14ac:dyDescent="0.3">
      <c r="A407" s="11" t="s">
        <v>487</v>
      </c>
      <c r="B407" s="9" t="s">
        <v>1184</v>
      </c>
      <c r="C407" s="10" t="s">
        <v>1545</v>
      </c>
      <c r="D407" s="9" t="s">
        <v>1544</v>
      </c>
      <c r="E407" s="70" t="s">
        <v>746</v>
      </c>
      <c r="F407" s="73">
        <f>ROUND(IFERROR(VLOOKUP(C407,#REF!,4,FALSE), 0.8014),3)</f>
        <v>0.80100000000000005</v>
      </c>
      <c r="G407" s="74">
        <f>ROUND(IFERROR(VLOOKUP(C407,#REF!,3,FALSE),0.9227),3)</f>
        <v>0.92300000000000004</v>
      </c>
    </row>
    <row r="408" spans="1:7" x14ac:dyDescent="0.3">
      <c r="A408" s="11" t="s">
        <v>488</v>
      </c>
      <c r="B408" s="11" t="s">
        <v>877</v>
      </c>
      <c r="C408" s="11" t="s">
        <v>1003</v>
      </c>
      <c r="D408" s="9" t="s">
        <v>1002</v>
      </c>
      <c r="E408" s="70" t="s">
        <v>746</v>
      </c>
      <c r="F408" s="73">
        <f>ROUND(IFERROR(VLOOKUP(C408,#REF!,4,FALSE), 0.8014),3)</f>
        <v>0.80100000000000005</v>
      </c>
      <c r="G408" s="74">
        <f>ROUND(IFERROR(VLOOKUP(C408,#REF!,3,FALSE),0.9227),3)</f>
        <v>0.92300000000000004</v>
      </c>
    </row>
    <row r="409" spans="1:7" ht="28.8" x14ac:dyDescent="0.3">
      <c r="A409" s="11" t="s">
        <v>488</v>
      </c>
      <c r="B409" s="9" t="s">
        <v>877</v>
      </c>
      <c r="C409" s="10" t="s">
        <v>876</v>
      </c>
      <c r="D409" s="9" t="s">
        <v>875</v>
      </c>
      <c r="E409" s="70" t="s">
        <v>746</v>
      </c>
      <c r="F409" s="73">
        <f>ROUND(IFERROR(VLOOKUP(C409,#REF!,4,FALSE), 0.8014),3)</f>
        <v>0.80100000000000005</v>
      </c>
      <c r="G409" s="74">
        <f>ROUND(IFERROR(VLOOKUP(C409,#REF!,3,FALSE),0.9227),3)</f>
        <v>0.92300000000000004</v>
      </c>
    </row>
    <row r="410" spans="1:7" x14ac:dyDescent="0.3">
      <c r="A410" s="11" t="s">
        <v>489</v>
      </c>
      <c r="B410" s="11" t="s">
        <v>878</v>
      </c>
      <c r="C410" s="11" t="s">
        <v>1003</v>
      </c>
      <c r="D410" s="9" t="s">
        <v>1002</v>
      </c>
      <c r="E410" s="70" t="s">
        <v>746</v>
      </c>
      <c r="F410" s="73">
        <f>ROUND(IFERROR(VLOOKUP(C410,#REF!,4,FALSE), 0.8014),3)</f>
        <v>0.80100000000000005</v>
      </c>
      <c r="G410" s="74">
        <f>ROUND(IFERROR(VLOOKUP(C410,#REF!,3,FALSE),0.9227),3)</f>
        <v>0.92300000000000004</v>
      </c>
    </row>
    <row r="411" spans="1:7" x14ac:dyDescent="0.3">
      <c r="A411" s="11" t="s">
        <v>489</v>
      </c>
      <c r="B411" s="9" t="s">
        <v>878</v>
      </c>
      <c r="C411" s="10" t="s">
        <v>876</v>
      </c>
      <c r="D411" s="9" t="s">
        <v>875</v>
      </c>
      <c r="E411" s="70" t="s">
        <v>746</v>
      </c>
      <c r="F411" s="73">
        <f>ROUND(IFERROR(VLOOKUP(C411,#REF!,4,FALSE), 0.8014),3)</f>
        <v>0.80100000000000005</v>
      </c>
      <c r="G411" s="74">
        <f>ROUND(IFERROR(VLOOKUP(C411,#REF!,3,FALSE),0.9227),3)</f>
        <v>0.92300000000000004</v>
      </c>
    </row>
    <row r="412" spans="1:7" ht="28.8" x14ac:dyDescent="0.3">
      <c r="A412" s="11" t="s">
        <v>490</v>
      </c>
      <c r="B412" s="9" t="s">
        <v>1079</v>
      </c>
      <c r="C412" s="10" t="s">
        <v>1078</v>
      </c>
      <c r="D412" s="9" t="s">
        <v>1077</v>
      </c>
      <c r="E412" s="70" t="s">
        <v>746</v>
      </c>
      <c r="F412" s="73">
        <f>ROUND(IFERROR(VLOOKUP(C412,#REF!,4,FALSE), 0.8014),3)</f>
        <v>0.80100000000000005</v>
      </c>
      <c r="G412" s="74">
        <f>ROUND(IFERROR(VLOOKUP(C412,#REF!,3,FALSE),0.9227),3)</f>
        <v>0.92300000000000004</v>
      </c>
    </row>
    <row r="413" spans="1:7" ht="28.8" x14ac:dyDescent="0.3">
      <c r="A413" s="11" t="s">
        <v>490</v>
      </c>
      <c r="B413" s="9" t="s">
        <v>1079</v>
      </c>
      <c r="C413" s="10" t="s">
        <v>1329</v>
      </c>
      <c r="D413" s="9" t="s">
        <v>1328</v>
      </c>
      <c r="E413" s="70" t="s">
        <v>746</v>
      </c>
      <c r="F413" s="73">
        <f>ROUND(IFERROR(VLOOKUP(C413,#REF!,4,FALSE), 0.8014),3)</f>
        <v>0.80100000000000005</v>
      </c>
      <c r="G413" s="74">
        <f>ROUND(IFERROR(VLOOKUP(C413,#REF!,3,FALSE),0.9227),3)</f>
        <v>0.92300000000000004</v>
      </c>
    </row>
    <row r="414" spans="1:7" ht="28.8" x14ac:dyDescent="0.3">
      <c r="A414" s="11" t="s">
        <v>490</v>
      </c>
      <c r="B414" s="9" t="s">
        <v>1079</v>
      </c>
      <c r="C414" s="10" t="s">
        <v>1331</v>
      </c>
      <c r="D414" s="9" t="s">
        <v>1330</v>
      </c>
      <c r="E414" s="70" t="s">
        <v>746</v>
      </c>
      <c r="F414" s="73">
        <f>ROUND(IFERROR(VLOOKUP(C414,#REF!,4,FALSE), 0.8014),3)</f>
        <v>0.80100000000000005</v>
      </c>
      <c r="G414" s="74">
        <f>ROUND(IFERROR(VLOOKUP(C414,#REF!,3,FALSE),0.9227),3)</f>
        <v>0.92300000000000004</v>
      </c>
    </row>
    <row r="415" spans="1:7" ht="28.8" x14ac:dyDescent="0.3">
      <c r="A415" s="11" t="s">
        <v>490</v>
      </c>
      <c r="B415" s="9" t="s">
        <v>1079</v>
      </c>
      <c r="C415" s="10" t="s">
        <v>1336</v>
      </c>
      <c r="D415" s="9" t="s">
        <v>1335</v>
      </c>
      <c r="E415" s="70" t="s">
        <v>746</v>
      </c>
      <c r="F415" s="73">
        <f>ROUND(IFERROR(VLOOKUP(C415,#REF!,4,FALSE), 0.8014),3)</f>
        <v>0.80100000000000005</v>
      </c>
      <c r="G415" s="74">
        <f>ROUND(IFERROR(VLOOKUP(C415,#REF!,3,FALSE),0.9227),3)</f>
        <v>0.92300000000000004</v>
      </c>
    </row>
    <row r="416" spans="1:7" ht="28.8" x14ac:dyDescent="0.3">
      <c r="A416" s="11" t="s">
        <v>490</v>
      </c>
      <c r="B416" s="9" t="s">
        <v>1079</v>
      </c>
      <c r="C416" s="10" t="s">
        <v>1339</v>
      </c>
      <c r="D416" s="9" t="s">
        <v>1338</v>
      </c>
      <c r="E416" s="70" t="s">
        <v>746</v>
      </c>
      <c r="F416" s="73">
        <f>ROUND(IFERROR(VLOOKUP(C416,#REF!,4,FALSE), 0.8014),3)</f>
        <v>0.80100000000000005</v>
      </c>
      <c r="G416" s="74">
        <f>ROUND(IFERROR(VLOOKUP(C416,#REF!,3,FALSE),0.9227),3)</f>
        <v>0.92300000000000004</v>
      </c>
    </row>
    <row r="417" spans="1:7" ht="28.8" x14ac:dyDescent="0.3">
      <c r="A417" s="11" t="s">
        <v>490</v>
      </c>
      <c r="B417" s="9" t="s">
        <v>1079</v>
      </c>
      <c r="C417" s="10" t="s">
        <v>1343</v>
      </c>
      <c r="D417" s="9" t="s">
        <v>1342</v>
      </c>
      <c r="E417" s="70" t="s">
        <v>746</v>
      </c>
      <c r="F417" s="73">
        <f>ROUND(IFERROR(VLOOKUP(C417,#REF!,4,FALSE), 0.8014),3)</f>
        <v>0.80100000000000005</v>
      </c>
      <c r="G417" s="74">
        <f>ROUND(IFERROR(VLOOKUP(C417,#REF!,3,FALSE),0.9227),3)</f>
        <v>0.92300000000000004</v>
      </c>
    </row>
    <row r="418" spans="1:7" ht="28.8" x14ac:dyDescent="0.3">
      <c r="A418" s="11" t="s">
        <v>490</v>
      </c>
      <c r="B418" s="9" t="s">
        <v>1079</v>
      </c>
      <c r="C418" s="10" t="s">
        <v>1348</v>
      </c>
      <c r="D418" s="9" t="s">
        <v>1347</v>
      </c>
      <c r="E418" s="70" t="s">
        <v>746</v>
      </c>
      <c r="F418" s="73">
        <f>ROUND(IFERROR(VLOOKUP(C418,#REF!,4,FALSE), 0.8014),3)</f>
        <v>0.80100000000000005</v>
      </c>
      <c r="G418" s="74">
        <f>ROUND(IFERROR(VLOOKUP(C418,#REF!,3,FALSE),0.9227),3)</f>
        <v>0.92300000000000004</v>
      </c>
    </row>
    <row r="419" spans="1:7" ht="28.8" x14ac:dyDescent="0.3">
      <c r="A419" s="11" t="s">
        <v>490</v>
      </c>
      <c r="B419" s="9" t="s">
        <v>1079</v>
      </c>
      <c r="C419" s="10" t="s">
        <v>1351</v>
      </c>
      <c r="D419" s="9" t="s">
        <v>1350</v>
      </c>
      <c r="E419" s="70" t="s">
        <v>746</v>
      </c>
      <c r="F419" s="73">
        <f>ROUND(IFERROR(VLOOKUP(C419,#REF!,4,FALSE), 0.8014),3)</f>
        <v>0.80100000000000005</v>
      </c>
      <c r="G419" s="74">
        <f>ROUND(IFERROR(VLOOKUP(C419,#REF!,3,FALSE),0.9227),3)</f>
        <v>0.92300000000000004</v>
      </c>
    </row>
    <row r="420" spans="1:7" ht="28.8" x14ac:dyDescent="0.3">
      <c r="A420" s="11" t="s">
        <v>490</v>
      </c>
      <c r="B420" s="9" t="s">
        <v>1079</v>
      </c>
      <c r="C420" s="10" t="s">
        <v>1570</v>
      </c>
      <c r="D420" s="9" t="s">
        <v>1569</v>
      </c>
      <c r="E420" s="70" t="s">
        <v>746</v>
      </c>
      <c r="F420" s="73">
        <f>ROUND(IFERROR(VLOOKUP(C420,#REF!,4,FALSE), 0.8014),3)</f>
        <v>0.80100000000000005</v>
      </c>
      <c r="G420" s="74">
        <f>ROUND(IFERROR(VLOOKUP(C420,#REF!,3,FALSE),0.9227),3)</f>
        <v>0.92300000000000004</v>
      </c>
    </row>
    <row r="421" spans="1:7" x14ac:dyDescent="0.3">
      <c r="A421" s="11" t="s">
        <v>491</v>
      </c>
      <c r="B421" s="9" t="s">
        <v>886</v>
      </c>
      <c r="C421" s="10" t="s">
        <v>885</v>
      </c>
      <c r="D421" s="9" t="s">
        <v>884</v>
      </c>
      <c r="E421" s="70" t="s">
        <v>746</v>
      </c>
      <c r="F421" s="73">
        <f>ROUND(IFERROR(VLOOKUP(C421,#REF!,4,FALSE), 0.8014),3)</f>
        <v>0.80100000000000005</v>
      </c>
      <c r="G421" s="74">
        <f>ROUND(IFERROR(VLOOKUP(C421,#REF!,3,FALSE),0.9227),3)</f>
        <v>0.92300000000000004</v>
      </c>
    </row>
    <row r="422" spans="1:7" ht="28.8" x14ac:dyDescent="0.3">
      <c r="A422" s="11" t="s">
        <v>491</v>
      </c>
      <c r="B422" s="9" t="s">
        <v>886</v>
      </c>
      <c r="C422" s="10" t="s">
        <v>1329</v>
      </c>
      <c r="D422" s="9" t="s">
        <v>1328</v>
      </c>
      <c r="E422" s="70" t="s">
        <v>746</v>
      </c>
      <c r="F422" s="73">
        <f>ROUND(IFERROR(VLOOKUP(C422,#REF!,4,FALSE), 0.8014),3)</f>
        <v>0.80100000000000005</v>
      </c>
      <c r="G422" s="74">
        <f>ROUND(IFERROR(VLOOKUP(C422,#REF!,3,FALSE),0.9227),3)</f>
        <v>0.92300000000000004</v>
      </c>
    </row>
    <row r="423" spans="1:7" x14ac:dyDescent="0.3">
      <c r="A423" s="11" t="s">
        <v>491</v>
      </c>
      <c r="B423" s="9" t="s">
        <v>886</v>
      </c>
      <c r="C423" s="11" t="s">
        <v>1735</v>
      </c>
      <c r="D423" s="9" t="s">
        <v>1734</v>
      </c>
      <c r="E423" s="70" t="s">
        <v>1671</v>
      </c>
      <c r="F423" s="73">
        <f>ROUND(IFERROR(VLOOKUP(C423,#REF!,4,FALSE), 0.8014),3)</f>
        <v>0.80100000000000005</v>
      </c>
      <c r="G423" s="74">
        <f>ROUND(IFERROR(VLOOKUP(C423,#REF!,3,FALSE),0.9227),3)</f>
        <v>0.92300000000000004</v>
      </c>
    </row>
    <row r="424" spans="1:7" ht="43.2" x14ac:dyDescent="0.3">
      <c r="A424" s="11" t="s">
        <v>492</v>
      </c>
      <c r="B424" s="9" t="s">
        <v>881</v>
      </c>
      <c r="C424" s="10" t="s">
        <v>880</v>
      </c>
      <c r="D424" s="9" t="s">
        <v>879</v>
      </c>
      <c r="E424" s="70" t="s">
        <v>746</v>
      </c>
      <c r="F424" s="73">
        <f>ROUND(IFERROR(VLOOKUP(C424,#REF!,4,FALSE), 0.8014),3)</f>
        <v>0.80100000000000005</v>
      </c>
      <c r="G424" s="74">
        <f>ROUND(IFERROR(VLOOKUP(C424,#REF!,3,FALSE),0.9227),3)</f>
        <v>0.92300000000000004</v>
      </c>
    </row>
    <row r="425" spans="1:7" ht="43.2" x14ac:dyDescent="0.3">
      <c r="A425" s="11" t="s">
        <v>492</v>
      </c>
      <c r="B425" s="9" t="s">
        <v>881</v>
      </c>
      <c r="C425" s="10" t="s">
        <v>885</v>
      </c>
      <c r="D425" s="9" t="s">
        <v>884</v>
      </c>
      <c r="E425" s="70" t="s">
        <v>746</v>
      </c>
      <c r="F425" s="73">
        <f>ROUND(IFERROR(VLOOKUP(C425,#REF!,4,FALSE), 0.8014),3)</f>
        <v>0.80100000000000005</v>
      </c>
      <c r="G425" s="74">
        <f>ROUND(IFERROR(VLOOKUP(C425,#REF!,3,FALSE),0.9227),3)</f>
        <v>0.92300000000000004</v>
      </c>
    </row>
    <row r="426" spans="1:7" ht="43.2" x14ac:dyDescent="0.3">
      <c r="A426" s="11" t="s">
        <v>492</v>
      </c>
      <c r="B426" s="9" t="s">
        <v>881</v>
      </c>
      <c r="C426" s="10" t="s">
        <v>1329</v>
      </c>
      <c r="D426" s="9" t="s">
        <v>1328</v>
      </c>
      <c r="E426" s="70" t="s">
        <v>746</v>
      </c>
      <c r="F426" s="73">
        <f>ROUND(IFERROR(VLOOKUP(C426,#REF!,4,FALSE), 0.8014),3)</f>
        <v>0.80100000000000005</v>
      </c>
      <c r="G426" s="74">
        <f>ROUND(IFERROR(VLOOKUP(C426,#REF!,3,FALSE),0.9227),3)</f>
        <v>0.92300000000000004</v>
      </c>
    </row>
    <row r="427" spans="1:7" ht="43.2" x14ac:dyDescent="0.3">
      <c r="A427" s="11" t="s">
        <v>493</v>
      </c>
      <c r="B427" s="9" t="s">
        <v>887</v>
      </c>
      <c r="C427" s="10" t="s">
        <v>885</v>
      </c>
      <c r="D427" s="9" t="s">
        <v>884</v>
      </c>
      <c r="E427" s="70" t="s">
        <v>746</v>
      </c>
      <c r="F427" s="73">
        <f>ROUND(IFERROR(VLOOKUP(C427,#REF!,4,FALSE), 0.8014),3)</f>
        <v>0.80100000000000005</v>
      </c>
      <c r="G427" s="74">
        <f>ROUND(IFERROR(VLOOKUP(C427,#REF!,3,FALSE),0.9227),3)</f>
        <v>0.92300000000000004</v>
      </c>
    </row>
    <row r="428" spans="1:7" ht="43.2" x14ac:dyDescent="0.3">
      <c r="A428" s="11" t="s">
        <v>493</v>
      </c>
      <c r="B428" s="9" t="s">
        <v>887</v>
      </c>
      <c r="C428" s="10" t="s">
        <v>1329</v>
      </c>
      <c r="D428" s="9" t="s">
        <v>1328</v>
      </c>
      <c r="E428" s="70" t="s">
        <v>746</v>
      </c>
      <c r="F428" s="73">
        <f>ROUND(IFERROR(VLOOKUP(C428,#REF!,4,FALSE), 0.8014),3)</f>
        <v>0.80100000000000005</v>
      </c>
      <c r="G428" s="74">
        <f>ROUND(IFERROR(VLOOKUP(C428,#REF!,3,FALSE),0.9227),3)</f>
        <v>0.92300000000000004</v>
      </c>
    </row>
    <row r="429" spans="1:7" ht="43.2" x14ac:dyDescent="0.3">
      <c r="A429" s="11" t="s">
        <v>493</v>
      </c>
      <c r="B429" s="9" t="s">
        <v>887</v>
      </c>
      <c r="C429" s="10" t="s">
        <v>1331</v>
      </c>
      <c r="D429" s="9" t="s">
        <v>1330</v>
      </c>
      <c r="E429" s="70" t="s">
        <v>746</v>
      </c>
      <c r="F429" s="73">
        <f>ROUND(IFERROR(VLOOKUP(C429,#REF!,4,FALSE), 0.8014),3)</f>
        <v>0.80100000000000005</v>
      </c>
      <c r="G429" s="74">
        <f>ROUND(IFERROR(VLOOKUP(C429,#REF!,3,FALSE),0.9227),3)</f>
        <v>0.92300000000000004</v>
      </c>
    </row>
    <row r="430" spans="1:7" ht="43.2" x14ac:dyDescent="0.3">
      <c r="A430" s="11" t="s">
        <v>493</v>
      </c>
      <c r="B430" s="9" t="s">
        <v>887</v>
      </c>
      <c r="C430" s="10" t="s">
        <v>1339</v>
      </c>
      <c r="D430" s="9" t="s">
        <v>1338</v>
      </c>
      <c r="E430" s="70" t="s">
        <v>746</v>
      </c>
      <c r="F430" s="73">
        <f>ROUND(IFERROR(VLOOKUP(C430,#REF!,4,FALSE), 0.8014),3)</f>
        <v>0.80100000000000005</v>
      </c>
      <c r="G430" s="74">
        <f>ROUND(IFERROR(VLOOKUP(C430,#REF!,3,FALSE),0.9227),3)</f>
        <v>0.92300000000000004</v>
      </c>
    </row>
    <row r="431" spans="1:7" ht="28.8" x14ac:dyDescent="0.3">
      <c r="A431" s="11" t="s">
        <v>494</v>
      </c>
      <c r="B431" s="9" t="s">
        <v>888</v>
      </c>
      <c r="C431" s="10" t="s">
        <v>885</v>
      </c>
      <c r="D431" s="9" t="s">
        <v>884</v>
      </c>
      <c r="E431" s="70" t="s">
        <v>746</v>
      </c>
      <c r="F431" s="73">
        <f>ROUND(IFERROR(VLOOKUP(C431,#REF!,4,FALSE), 0.8014),3)</f>
        <v>0.80100000000000005</v>
      </c>
      <c r="G431" s="74">
        <f>ROUND(IFERROR(VLOOKUP(C431,#REF!,3,FALSE),0.9227),3)</f>
        <v>0.92300000000000004</v>
      </c>
    </row>
    <row r="432" spans="1:7" ht="28.8" x14ac:dyDescent="0.3">
      <c r="A432" s="11" t="s">
        <v>494</v>
      </c>
      <c r="B432" s="9" t="s">
        <v>888</v>
      </c>
      <c r="C432" s="10" t="s">
        <v>1329</v>
      </c>
      <c r="D432" s="9" t="s">
        <v>1328</v>
      </c>
      <c r="E432" s="70" t="s">
        <v>746</v>
      </c>
      <c r="F432" s="73">
        <f>ROUND(IFERROR(VLOOKUP(C432,#REF!,4,FALSE), 0.8014),3)</f>
        <v>0.80100000000000005</v>
      </c>
      <c r="G432" s="74">
        <f>ROUND(IFERROR(VLOOKUP(C432,#REF!,3,FALSE),0.9227),3)</f>
        <v>0.92300000000000004</v>
      </c>
    </row>
    <row r="433" spans="1:7" ht="28.8" x14ac:dyDescent="0.3">
      <c r="A433" s="11" t="s">
        <v>494</v>
      </c>
      <c r="B433" s="9" t="s">
        <v>888</v>
      </c>
      <c r="C433" s="10" t="s">
        <v>1331</v>
      </c>
      <c r="D433" s="9" t="s">
        <v>1330</v>
      </c>
      <c r="E433" s="70" t="s">
        <v>746</v>
      </c>
      <c r="F433" s="73">
        <f>ROUND(IFERROR(VLOOKUP(C433,#REF!,4,FALSE), 0.8014),3)</f>
        <v>0.80100000000000005</v>
      </c>
      <c r="G433" s="74">
        <f>ROUND(IFERROR(VLOOKUP(C433,#REF!,3,FALSE),0.9227),3)</f>
        <v>0.92300000000000004</v>
      </c>
    </row>
    <row r="434" spans="1:7" ht="28.8" x14ac:dyDescent="0.3">
      <c r="A434" s="11" t="s">
        <v>494</v>
      </c>
      <c r="B434" s="9" t="s">
        <v>888</v>
      </c>
      <c r="C434" s="10" t="s">
        <v>1339</v>
      </c>
      <c r="D434" s="9" t="s">
        <v>1338</v>
      </c>
      <c r="E434" s="70" t="s">
        <v>746</v>
      </c>
      <c r="F434" s="73">
        <f>ROUND(IFERROR(VLOOKUP(C434,#REF!,4,FALSE), 0.8014),3)</f>
        <v>0.80100000000000005</v>
      </c>
      <c r="G434" s="74">
        <f>ROUND(IFERROR(VLOOKUP(C434,#REF!,3,FALSE),0.9227),3)</f>
        <v>0.92300000000000004</v>
      </c>
    </row>
    <row r="435" spans="1:7" x14ac:dyDescent="0.3">
      <c r="A435" s="11" t="s">
        <v>495</v>
      </c>
      <c r="B435" s="9" t="s">
        <v>1332</v>
      </c>
      <c r="C435" s="10" t="s">
        <v>1331</v>
      </c>
      <c r="D435" s="9" t="s">
        <v>1330</v>
      </c>
      <c r="E435" s="70" t="s">
        <v>746</v>
      </c>
      <c r="F435" s="73">
        <f>ROUND(IFERROR(VLOOKUP(C435,#REF!,4,FALSE), 0.8014),3)</f>
        <v>0.80100000000000005</v>
      </c>
      <c r="G435" s="74">
        <f>ROUND(IFERROR(VLOOKUP(C435,#REF!,3,FALSE),0.9227),3)</f>
        <v>0.92300000000000004</v>
      </c>
    </row>
    <row r="436" spans="1:7" ht="28.8" x14ac:dyDescent="0.3">
      <c r="A436" s="11" t="s">
        <v>495</v>
      </c>
      <c r="B436" s="9" t="s">
        <v>1332</v>
      </c>
      <c r="C436" s="10" t="s">
        <v>1339</v>
      </c>
      <c r="D436" s="9" t="s">
        <v>1338</v>
      </c>
      <c r="E436" s="70" t="s">
        <v>746</v>
      </c>
      <c r="F436" s="73">
        <f>ROUND(IFERROR(VLOOKUP(C436,#REF!,4,FALSE), 0.8014),3)</f>
        <v>0.80100000000000005</v>
      </c>
      <c r="G436" s="74">
        <f>ROUND(IFERROR(VLOOKUP(C436,#REF!,3,FALSE),0.9227),3)</f>
        <v>0.92300000000000004</v>
      </c>
    </row>
    <row r="437" spans="1:7" ht="43.2" x14ac:dyDescent="0.3">
      <c r="A437" s="11" t="s">
        <v>496</v>
      </c>
      <c r="B437" s="9" t="s">
        <v>1346</v>
      </c>
      <c r="C437" s="10" t="s">
        <v>1345</v>
      </c>
      <c r="D437" s="9" t="s">
        <v>1344</v>
      </c>
      <c r="E437" s="70" t="s">
        <v>746</v>
      </c>
      <c r="F437" s="73">
        <f>ROUND(IFERROR(VLOOKUP(C437,#REF!,4,FALSE), 0.8014),3)</f>
        <v>0.80100000000000005</v>
      </c>
      <c r="G437" s="74">
        <f>ROUND(IFERROR(VLOOKUP(C437,#REF!,3,FALSE),0.9227),3)</f>
        <v>0.92300000000000004</v>
      </c>
    </row>
    <row r="438" spans="1:7" ht="43.2" x14ac:dyDescent="0.3">
      <c r="A438" s="11" t="s">
        <v>496</v>
      </c>
      <c r="B438" s="9" t="s">
        <v>1346</v>
      </c>
      <c r="C438" s="10" t="s">
        <v>1351</v>
      </c>
      <c r="D438" s="9" t="s">
        <v>1350</v>
      </c>
      <c r="E438" s="70" t="s">
        <v>746</v>
      </c>
      <c r="F438" s="73">
        <f>ROUND(IFERROR(VLOOKUP(C438,#REF!,4,FALSE), 0.8014),3)</f>
        <v>0.80100000000000005</v>
      </c>
      <c r="G438" s="74">
        <f>ROUND(IFERROR(VLOOKUP(C438,#REF!,3,FALSE),0.9227),3)</f>
        <v>0.92300000000000004</v>
      </c>
    </row>
    <row r="439" spans="1:7" ht="28.8" x14ac:dyDescent="0.3">
      <c r="A439" s="11" t="s">
        <v>497</v>
      </c>
      <c r="B439" s="9" t="s">
        <v>1352</v>
      </c>
      <c r="C439" s="10" t="s">
        <v>1351</v>
      </c>
      <c r="D439" s="9" t="s">
        <v>1350</v>
      </c>
      <c r="E439" s="70" t="s">
        <v>746</v>
      </c>
      <c r="F439" s="73">
        <f>ROUND(IFERROR(VLOOKUP(C439,#REF!,4,FALSE), 0.8014),3)</f>
        <v>0.80100000000000005</v>
      </c>
      <c r="G439" s="74">
        <f>ROUND(IFERROR(VLOOKUP(C439,#REF!,3,FALSE),0.9227),3)</f>
        <v>0.92300000000000004</v>
      </c>
    </row>
    <row r="440" spans="1:7" ht="43.2" x14ac:dyDescent="0.3">
      <c r="A440" s="11" t="s">
        <v>498</v>
      </c>
      <c r="B440" s="9" t="s">
        <v>1340</v>
      </c>
      <c r="C440" s="10" t="s">
        <v>1339</v>
      </c>
      <c r="D440" s="9" t="s">
        <v>1338</v>
      </c>
      <c r="E440" s="70" t="s">
        <v>746</v>
      </c>
      <c r="F440" s="73">
        <f>ROUND(IFERROR(VLOOKUP(C440,#REF!,4,FALSE), 0.8014),3)</f>
        <v>0.80100000000000005</v>
      </c>
      <c r="G440" s="74">
        <f>ROUND(IFERROR(VLOOKUP(C440,#REF!,3,FALSE),0.9227),3)</f>
        <v>0.92300000000000004</v>
      </c>
    </row>
    <row r="441" spans="1:7" ht="43.2" x14ac:dyDescent="0.3">
      <c r="A441" s="11" t="s">
        <v>498</v>
      </c>
      <c r="B441" s="9" t="s">
        <v>1340</v>
      </c>
      <c r="C441" s="10" t="s">
        <v>1351</v>
      </c>
      <c r="D441" s="9" t="s">
        <v>1350</v>
      </c>
      <c r="E441" s="70" t="s">
        <v>746</v>
      </c>
      <c r="F441" s="73">
        <f>ROUND(IFERROR(VLOOKUP(C441,#REF!,4,FALSE), 0.8014),3)</f>
        <v>0.80100000000000005</v>
      </c>
      <c r="G441" s="74">
        <f>ROUND(IFERROR(VLOOKUP(C441,#REF!,3,FALSE),0.9227),3)</f>
        <v>0.92300000000000004</v>
      </c>
    </row>
    <row r="442" spans="1:7" ht="28.8" x14ac:dyDescent="0.3">
      <c r="A442" s="11" t="s">
        <v>499</v>
      </c>
      <c r="B442" s="9" t="s">
        <v>882</v>
      </c>
      <c r="C442" s="10" t="s">
        <v>880</v>
      </c>
      <c r="D442" s="9" t="s">
        <v>879</v>
      </c>
      <c r="E442" s="70" t="s">
        <v>746</v>
      </c>
      <c r="F442" s="73">
        <f>ROUND(IFERROR(VLOOKUP(C442,#REF!,4,FALSE), 0.8014),3)</f>
        <v>0.80100000000000005</v>
      </c>
      <c r="G442" s="74">
        <f>ROUND(IFERROR(VLOOKUP(C442,#REF!,3,FALSE),0.9227),3)</f>
        <v>0.92300000000000004</v>
      </c>
    </row>
    <row r="443" spans="1:7" ht="28.8" x14ac:dyDescent="0.3">
      <c r="A443" s="11" t="s">
        <v>499</v>
      </c>
      <c r="B443" s="9" t="s">
        <v>882</v>
      </c>
      <c r="C443" s="10" t="s">
        <v>1339</v>
      </c>
      <c r="D443" s="9" t="s">
        <v>1338</v>
      </c>
      <c r="E443" s="70" t="s">
        <v>746</v>
      </c>
      <c r="F443" s="73">
        <f>ROUND(IFERROR(VLOOKUP(C443,#REF!,4,FALSE), 0.8014),3)</f>
        <v>0.80100000000000005</v>
      </c>
      <c r="G443" s="74">
        <f>ROUND(IFERROR(VLOOKUP(C443,#REF!,3,FALSE),0.9227),3)</f>
        <v>0.92300000000000004</v>
      </c>
    </row>
    <row r="444" spans="1:7" x14ac:dyDescent="0.3">
      <c r="A444" s="11" t="s">
        <v>500</v>
      </c>
      <c r="B444" s="9" t="s">
        <v>1333</v>
      </c>
      <c r="C444" s="10" t="s">
        <v>1331</v>
      </c>
      <c r="D444" s="9" t="s">
        <v>1330</v>
      </c>
      <c r="E444" s="70" t="s">
        <v>746</v>
      </c>
      <c r="F444" s="73">
        <f>ROUND(IFERROR(VLOOKUP(C444,#REF!,4,FALSE), 0.8014),3)</f>
        <v>0.80100000000000005</v>
      </c>
      <c r="G444" s="74">
        <f>ROUND(IFERROR(VLOOKUP(C444,#REF!,3,FALSE),0.9227),3)</f>
        <v>0.92300000000000004</v>
      </c>
    </row>
    <row r="445" spans="1:7" x14ac:dyDescent="0.3">
      <c r="A445" s="11" t="s">
        <v>501</v>
      </c>
      <c r="B445" s="9" t="s">
        <v>1337</v>
      </c>
      <c r="C445" s="10" t="s">
        <v>1336</v>
      </c>
      <c r="D445" s="9" t="s">
        <v>1335</v>
      </c>
      <c r="E445" s="70" t="s">
        <v>746</v>
      </c>
      <c r="F445" s="73">
        <f>ROUND(IFERROR(VLOOKUP(C445,#REF!,4,FALSE), 0.8014),3)</f>
        <v>0.80100000000000005</v>
      </c>
      <c r="G445" s="74">
        <f>ROUND(IFERROR(VLOOKUP(C445,#REF!,3,FALSE),0.9227),3)</f>
        <v>0.92300000000000004</v>
      </c>
    </row>
    <row r="446" spans="1:7" ht="28.8" x14ac:dyDescent="0.3">
      <c r="A446" s="11" t="s">
        <v>502</v>
      </c>
      <c r="B446" s="9" t="s">
        <v>1080</v>
      </c>
      <c r="C446" s="10" t="s">
        <v>1078</v>
      </c>
      <c r="D446" s="9" t="s">
        <v>1077</v>
      </c>
      <c r="E446" s="70" t="s">
        <v>746</v>
      </c>
      <c r="F446" s="73">
        <f>ROUND(IFERROR(VLOOKUP(C446,#REF!,4,FALSE), 0.8014),3)</f>
        <v>0.80100000000000005</v>
      </c>
      <c r="G446" s="74">
        <f>ROUND(IFERROR(VLOOKUP(C446,#REF!,3,FALSE),0.9227),3)</f>
        <v>0.92300000000000004</v>
      </c>
    </row>
    <row r="447" spans="1:7" ht="28.8" x14ac:dyDescent="0.3">
      <c r="A447" s="11" t="s">
        <v>503</v>
      </c>
      <c r="B447" s="9" t="s">
        <v>1571</v>
      </c>
      <c r="C447" s="10" t="s">
        <v>1570</v>
      </c>
      <c r="D447" s="9" t="s">
        <v>1569</v>
      </c>
      <c r="E447" s="70" t="s">
        <v>746</v>
      </c>
      <c r="F447" s="73">
        <f>ROUND(IFERROR(VLOOKUP(C447,#REF!,4,FALSE), 0.8014),3)</f>
        <v>0.80100000000000005</v>
      </c>
      <c r="G447" s="74">
        <f>ROUND(IFERROR(VLOOKUP(C447,#REF!,3,FALSE),0.9227),3)</f>
        <v>0.92300000000000004</v>
      </c>
    </row>
    <row r="448" spans="1:7" ht="28.8" x14ac:dyDescent="0.3">
      <c r="A448" s="11" t="s">
        <v>504</v>
      </c>
      <c r="B448" s="9" t="s">
        <v>1353</v>
      </c>
      <c r="C448" s="10" t="s">
        <v>1351</v>
      </c>
      <c r="D448" s="9" t="s">
        <v>1350</v>
      </c>
      <c r="E448" s="70" t="s">
        <v>746</v>
      </c>
      <c r="F448" s="73">
        <f>ROUND(IFERROR(VLOOKUP(C448,#REF!,4,FALSE), 0.8014),3)</f>
        <v>0.80100000000000005</v>
      </c>
      <c r="G448" s="74">
        <f>ROUND(IFERROR(VLOOKUP(C448,#REF!,3,FALSE),0.9227),3)</f>
        <v>0.92300000000000004</v>
      </c>
    </row>
    <row r="449" spans="1:7" ht="28.8" x14ac:dyDescent="0.3">
      <c r="A449" s="11" t="s">
        <v>505</v>
      </c>
      <c r="B449" s="9" t="s">
        <v>883</v>
      </c>
      <c r="C449" s="10" t="s">
        <v>880</v>
      </c>
      <c r="D449" s="9" t="s">
        <v>879</v>
      </c>
      <c r="E449" s="70" t="s">
        <v>746</v>
      </c>
      <c r="F449" s="73">
        <f>ROUND(IFERROR(VLOOKUP(C449,#REF!,4,FALSE), 0.8014),3)</f>
        <v>0.80100000000000005</v>
      </c>
      <c r="G449" s="74">
        <f>ROUND(IFERROR(VLOOKUP(C449,#REF!,3,FALSE),0.9227),3)</f>
        <v>0.92300000000000004</v>
      </c>
    </row>
    <row r="450" spans="1:7" ht="28.8" x14ac:dyDescent="0.3">
      <c r="A450" s="11" t="s">
        <v>506</v>
      </c>
      <c r="B450" s="9" t="s">
        <v>1354</v>
      </c>
      <c r="C450" s="10" t="s">
        <v>1351</v>
      </c>
      <c r="D450" s="9" t="s">
        <v>1350</v>
      </c>
      <c r="E450" s="70" t="s">
        <v>746</v>
      </c>
      <c r="F450" s="73">
        <f>ROUND(IFERROR(VLOOKUP(C450,#REF!,4,FALSE), 0.8014),3)</f>
        <v>0.80100000000000005</v>
      </c>
      <c r="G450" s="74">
        <f>ROUND(IFERROR(VLOOKUP(C450,#REF!,3,FALSE),0.9227),3)</f>
        <v>0.92300000000000004</v>
      </c>
    </row>
    <row r="451" spans="1:7" x14ac:dyDescent="0.3">
      <c r="A451" s="11" t="s">
        <v>507</v>
      </c>
      <c r="B451" s="9" t="s">
        <v>1334</v>
      </c>
      <c r="C451" s="10" t="s">
        <v>1331</v>
      </c>
      <c r="D451" s="9" t="s">
        <v>1330</v>
      </c>
      <c r="E451" s="70" t="s">
        <v>746</v>
      </c>
      <c r="F451" s="73">
        <f>ROUND(IFERROR(VLOOKUP(C451,#REF!,4,FALSE), 0.8014),3)</f>
        <v>0.80100000000000005</v>
      </c>
      <c r="G451" s="74">
        <f>ROUND(IFERROR(VLOOKUP(C451,#REF!,3,FALSE),0.9227),3)</f>
        <v>0.92300000000000004</v>
      </c>
    </row>
    <row r="452" spans="1:7" x14ac:dyDescent="0.3">
      <c r="A452" s="11" t="s">
        <v>507</v>
      </c>
      <c r="B452" s="9" t="s">
        <v>1334</v>
      </c>
      <c r="C452" s="10" t="s">
        <v>1336</v>
      </c>
      <c r="D452" s="9" t="s">
        <v>1335</v>
      </c>
      <c r="E452" s="70" t="s">
        <v>746</v>
      </c>
      <c r="F452" s="73">
        <f>ROUND(IFERROR(VLOOKUP(C452,#REF!,4,FALSE), 0.8014),3)</f>
        <v>0.80100000000000005</v>
      </c>
      <c r="G452" s="74">
        <f>ROUND(IFERROR(VLOOKUP(C452,#REF!,3,FALSE),0.9227),3)</f>
        <v>0.92300000000000004</v>
      </c>
    </row>
    <row r="453" spans="1:7" x14ac:dyDescent="0.3">
      <c r="A453" s="11" t="s">
        <v>507</v>
      </c>
      <c r="B453" s="9" t="s">
        <v>1334</v>
      </c>
      <c r="C453" s="10" t="s">
        <v>1351</v>
      </c>
      <c r="D453" s="9" t="s">
        <v>1350</v>
      </c>
      <c r="E453" s="70" t="s">
        <v>746</v>
      </c>
      <c r="F453" s="73">
        <f>ROUND(IFERROR(VLOOKUP(C453,#REF!,4,FALSE), 0.8014),3)</f>
        <v>0.80100000000000005</v>
      </c>
      <c r="G453" s="74">
        <f>ROUND(IFERROR(VLOOKUP(C453,#REF!,3,FALSE),0.9227),3)</f>
        <v>0.92300000000000004</v>
      </c>
    </row>
    <row r="454" spans="1:7" ht="28.8" x14ac:dyDescent="0.3">
      <c r="A454" s="11" t="s">
        <v>508</v>
      </c>
      <c r="B454" s="9" t="s">
        <v>1341</v>
      </c>
      <c r="C454" s="10" t="s">
        <v>1339</v>
      </c>
      <c r="D454" s="9" t="s">
        <v>1338</v>
      </c>
      <c r="E454" s="70" t="s">
        <v>746</v>
      </c>
      <c r="F454" s="73">
        <f>ROUND(IFERROR(VLOOKUP(C454,#REF!,4,FALSE), 0.8014),3)</f>
        <v>0.80100000000000005</v>
      </c>
      <c r="G454" s="74">
        <f>ROUND(IFERROR(VLOOKUP(C454,#REF!,3,FALSE),0.9227),3)</f>
        <v>0.92300000000000004</v>
      </c>
    </row>
    <row r="455" spans="1:7" ht="28.8" x14ac:dyDescent="0.3">
      <c r="A455" s="11" t="s">
        <v>509</v>
      </c>
      <c r="B455" s="9" t="s">
        <v>1355</v>
      </c>
      <c r="C455" s="10" t="s">
        <v>1351</v>
      </c>
      <c r="D455" s="9" t="s">
        <v>1350</v>
      </c>
      <c r="E455" s="70" t="s">
        <v>746</v>
      </c>
      <c r="F455" s="73">
        <f>ROUND(IFERROR(VLOOKUP(C455,#REF!,4,FALSE), 0.8014),3)</f>
        <v>0.80100000000000005</v>
      </c>
      <c r="G455" s="74">
        <f>ROUND(IFERROR(VLOOKUP(C455,#REF!,3,FALSE),0.9227),3)</f>
        <v>0.92300000000000004</v>
      </c>
    </row>
    <row r="456" spans="1:7" x14ac:dyDescent="0.3">
      <c r="A456" s="11" t="s">
        <v>510</v>
      </c>
      <c r="B456" s="9" t="s">
        <v>1349</v>
      </c>
      <c r="C456" s="10" t="s">
        <v>1348</v>
      </c>
      <c r="D456" s="9" t="s">
        <v>1347</v>
      </c>
      <c r="E456" s="70" t="s">
        <v>746</v>
      </c>
      <c r="F456" s="73">
        <f>ROUND(IFERROR(VLOOKUP(C456,#REF!,4,FALSE), 0.8014),3)</f>
        <v>0.80100000000000005</v>
      </c>
      <c r="G456" s="74">
        <f>ROUND(IFERROR(VLOOKUP(C456,#REF!,3,FALSE),0.9227),3)</f>
        <v>0.92300000000000004</v>
      </c>
    </row>
    <row r="457" spans="1:7" x14ac:dyDescent="0.3">
      <c r="A457" s="11" t="s">
        <v>510</v>
      </c>
      <c r="B457" s="9" t="s">
        <v>1349</v>
      </c>
      <c r="C457" s="10" t="s">
        <v>1351</v>
      </c>
      <c r="D457" s="9" t="s">
        <v>1350</v>
      </c>
      <c r="E457" s="70" t="s">
        <v>746</v>
      </c>
      <c r="F457" s="73">
        <f>ROUND(IFERROR(VLOOKUP(C457,#REF!,4,FALSE), 0.8014),3)</f>
        <v>0.80100000000000005</v>
      </c>
      <c r="G457" s="74">
        <f>ROUND(IFERROR(VLOOKUP(C457,#REF!,3,FALSE),0.9227),3)</f>
        <v>0.92300000000000004</v>
      </c>
    </row>
    <row r="458" spans="1:7" ht="28.8" x14ac:dyDescent="0.3">
      <c r="A458" s="11" t="s">
        <v>511</v>
      </c>
      <c r="B458" s="9" t="s">
        <v>891</v>
      </c>
      <c r="C458" s="10" t="s">
        <v>890</v>
      </c>
      <c r="D458" s="9" t="s">
        <v>889</v>
      </c>
      <c r="E458" s="70" t="s">
        <v>746</v>
      </c>
      <c r="F458" s="73">
        <f>ROUND(IFERROR(VLOOKUP(C458,#REF!,4,FALSE), 0.8014),3)</f>
        <v>0.80100000000000005</v>
      </c>
      <c r="G458" s="74">
        <f>ROUND(IFERROR(VLOOKUP(C458,#REF!,3,FALSE),0.9227),3)</f>
        <v>0.92300000000000004</v>
      </c>
    </row>
    <row r="459" spans="1:7" ht="28.8" x14ac:dyDescent="0.3">
      <c r="A459" s="11" t="s">
        <v>511</v>
      </c>
      <c r="B459" s="9" t="s">
        <v>891</v>
      </c>
      <c r="C459" s="11" t="s">
        <v>1736</v>
      </c>
      <c r="D459" s="9" t="s">
        <v>889</v>
      </c>
      <c r="E459" s="70" t="s">
        <v>1671</v>
      </c>
      <c r="F459" s="73">
        <f>ROUND(IFERROR(VLOOKUP(C459,#REF!,4,FALSE), 0.8014),3)</f>
        <v>0.80100000000000005</v>
      </c>
      <c r="G459" s="74">
        <f>ROUND(IFERROR(VLOOKUP(C459,#REF!,3,FALSE),0.9227),3)</f>
        <v>0.92300000000000004</v>
      </c>
    </row>
    <row r="460" spans="1:7" ht="28.8" x14ac:dyDescent="0.3">
      <c r="A460" s="11" t="s">
        <v>512</v>
      </c>
      <c r="B460" s="9" t="s">
        <v>892</v>
      </c>
      <c r="C460" s="10" t="s">
        <v>890</v>
      </c>
      <c r="D460" s="9" t="s">
        <v>889</v>
      </c>
      <c r="E460" s="70" t="s">
        <v>746</v>
      </c>
      <c r="F460" s="73">
        <f>ROUND(IFERROR(VLOOKUP(C460,#REF!,4,FALSE), 0.8014),3)</f>
        <v>0.80100000000000005</v>
      </c>
      <c r="G460" s="74">
        <f>ROUND(IFERROR(VLOOKUP(C460,#REF!,3,FALSE),0.9227),3)</f>
        <v>0.92300000000000004</v>
      </c>
    </row>
    <row r="461" spans="1:7" ht="28.8" x14ac:dyDescent="0.3">
      <c r="A461" s="11" t="s">
        <v>513</v>
      </c>
      <c r="B461" s="9" t="s">
        <v>893</v>
      </c>
      <c r="C461" s="10" t="s">
        <v>890</v>
      </c>
      <c r="D461" s="9" t="s">
        <v>889</v>
      </c>
      <c r="E461" s="70" t="s">
        <v>746</v>
      </c>
      <c r="F461" s="73">
        <f>ROUND(IFERROR(VLOOKUP(C461,#REF!,4,FALSE), 0.8014),3)</f>
        <v>0.80100000000000005</v>
      </c>
      <c r="G461" s="74">
        <f>ROUND(IFERROR(VLOOKUP(C461,#REF!,3,FALSE),0.9227),3)</f>
        <v>0.92300000000000004</v>
      </c>
    </row>
    <row r="462" spans="1:7" ht="43.2" x14ac:dyDescent="0.3">
      <c r="A462" s="11" t="s">
        <v>514</v>
      </c>
      <c r="B462" s="9" t="s">
        <v>894</v>
      </c>
      <c r="C462" s="10" t="s">
        <v>890</v>
      </c>
      <c r="D462" s="9" t="s">
        <v>889</v>
      </c>
      <c r="E462" s="70" t="s">
        <v>746</v>
      </c>
      <c r="F462" s="73">
        <f>ROUND(IFERROR(VLOOKUP(C462,#REF!,4,FALSE), 0.8014),3)</f>
        <v>0.80100000000000005</v>
      </c>
      <c r="G462" s="74">
        <f>ROUND(IFERROR(VLOOKUP(C462,#REF!,3,FALSE),0.9227),3)</f>
        <v>0.92300000000000004</v>
      </c>
    </row>
    <row r="463" spans="1:7" ht="28.8" x14ac:dyDescent="0.3">
      <c r="A463" s="11" t="s">
        <v>515</v>
      </c>
      <c r="B463" s="9" t="s">
        <v>895</v>
      </c>
      <c r="C463" s="10" t="s">
        <v>890</v>
      </c>
      <c r="D463" s="9" t="s">
        <v>889</v>
      </c>
      <c r="E463" s="70" t="s">
        <v>746</v>
      </c>
      <c r="F463" s="73">
        <f>ROUND(IFERROR(VLOOKUP(C463,#REF!,4,FALSE), 0.8014),3)</f>
        <v>0.80100000000000005</v>
      </c>
      <c r="G463" s="74">
        <f>ROUND(IFERROR(VLOOKUP(C463,#REF!,3,FALSE),0.9227),3)</f>
        <v>0.92300000000000004</v>
      </c>
    </row>
    <row r="464" spans="1:7" ht="28.8" x14ac:dyDescent="0.3">
      <c r="A464" s="11" t="s">
        <v>516</v>
      </c>
      <c r="B464" s="9" t="s">
        <v>896</v>
      </c>
      <c r="C464" s="10" t="s">
        <v>890</v>
      </c>
      <c r="D464" s="9" t="s">
        <v>889</v>
      </c>
      <c r="E464" s="70" t="s">
        <v>746</v>
      </c>
      <c r="F464" s="73">
        <f>ROUND(IFERROR(VLOOKUP(C464,#REF!,4,FALSE), 0.8014),3)</f>
        <v>0.80100000000000005</v>
      </c>
      <c r="G464" s="74">
        <f>ROUND(IFERROR(VLOOKUP(C464,#REF!,3,FALSE),0.9227),3)</f>
        <v>0.92300000000000004</v>
      </c>
    </row>
    <row r="465" spans="1:7" ht="28.8" x14ac:dyDescent="0.3">
      <c r="A465" s="11" t="s">
        <v>516</v>
      </c>
      <c r="B465" s="9" t="s">
        <v>896</v>
      </c>
      <c r="C465" s="10" t="s">
        <v>1357</v>
      </c>
      <c r="D465" s="9" t="s">
        <v>1356</v>
      </c>
      <c r="E465" s="70" t="s">
        <v>746</v>
      </c>
      <c r="F465" s="73">
        <f>ROUND(IFERROR(VLOOKUP(C465,#REF!,4,FALSE), 0.8014),3)</f>
        <v>0.80100000000000005</v>
      </c>
      <c r="G465" s="74">
        <f>ROUND(IFERROR(VLOOKUP(C465,#REF!,3,FALSE),0.9227),3)</f>
        <v>0.92300000000000004</v>
      </c>
    </row>
    <row r="466" spans="1:7" ht="28.8" x14ac:dyDescent="0.3">
      <c r="A466" s="11" t="s">
        <v>517</v>
      </c>
      <c r="B466" s="9" t="s">
        <v>897</v>
      </c>
      <c r="C466" s="10" t="s">
        <v>890</v>
      </c>
      <c r="D466" s="9" t="s">
        <v>889</v>
      </c>
      <c r="E466" s="70" t="s">
        <v>746</v>
      </c>
      <c r="F466" s="73">
        <f>ROUND(IFERROR(VLOOKUP(C466,#REF!,4,FALSE), 0.8014),3)</f>
        <v>0.80100000000000005</v>
      </c>
      <c r="G466" s="74">
        <f>ROUND(IFERROR(VLOOKUP(C466,#REF!,3,FALSE),0.9227),3)</f>
        <v>0.92300000000000004</v>
      </c>
    </row>
    <row r="467" spans="1:7" ht="28.8" x14ac:dyDescent="0.3">
      <c r="A467" s="11" t="s">
        <v>518</v>
      </c>
      <c r="B467" s="9" t="s">
        <v>898</v>
      </c>
      <c r="C467" s="10" t="s">
        <v>890</v>
      </c>
      <c r="D467" s="9" t="s">
        <v>889</v>
      </c>
      <c r="E467" s="70" t="s">
        <v>746</v>
      </c>
      <c r="F467" s="73">
        <f>ROUND(IFERROR(VLOOKUP(C467,#REF!,4,FALSE), 0.8014),3)</f>
        <v>0.80100000000000005</v>
      </c>
      <c r="G467" s="74">
        <f>ROUND(IFERROR(VLOOKUP(C467,#REF!,3,FALSE),0.9227),3)</f>
        <v>0.92300000000000004</v>
      </c>
    </row>
    <row r="468" spans="1:7" ht="28.8" x14ac:dyDescent="0.3">
      <c r="A468" s="11" t="s">
        <v>519</v>
      </c>
      <c r="B468" s="9" t="s">
        <v>899</v>
      </c>
      <c r="C468" s="10" t="s">
        <v>890</v>
      </c>
      <c r="D468" s="9" t="s">
        <v>889</v>
      </c>
      <c r="E468" s="70" t="s">
        <v>746</v>
      </c>
      <c r="F468" s="73">
        <f>ROUND(IFERROR(VLOOKUP(C468,#REF!,4,FALSE), 0.8014),3)</f>
        <v>0.80100000000000005</v>
      </c>
      <c r="G468" s="74">
        <f>ROUND(IFERROR(VLOOKUP(C468,#REF!,3,FALSE),0.9227),3)</f>
        <v>0.92300000000000004</v>
      </c>
    </row>
    <row r="469" spans="1:7" ht="28.8" x14ac:dyDescent="0.3">
      <c r="A469" s="11" t="s">
        <v>520</v>
      </c>
      <c r="B469" s="9" t="s">
        <v>900</v>
      </c>
      <c r="C469" s="10" t="s">
        <v>890</v>
      </c>
      <c r="D469" s="9" t="s">
        <v>889</v>
      </c>
      <c r="E469" s="70" t="s">
        <v>746</v>
      </c>
      <c r="F469" s="73">
        <f>ROUND(IFERROR(VLOOKUP(C469,#REF!,4,FALSE), 0.8014),3)</f>
        <v>0.80100000000000005</v>
      </c>
      <c r="G469" s="74">
        <f>ROUND(IFERROR(VLOOKUP(C469,#REF!,3,FALSE),0.9227),3)</f>
        <v>0.92300000000000004</v>
      </c>
    </row>
    <row r="470" spans="1:7" x14ac:dyDescent="0.3">
      <c r="A470" s="11" t="s">
        <v>521</v>
      </c>
      <c r="B470" s="9" t="s">
        <v>1623</v>
      </c>
      <c r="C470" s="10" t="s">
        <v>1622</v>
      </c>
      <c r="D470" s="9" t="s">
        <v>1621</v>
      </c>
      <c r="E470" s="70" t="s">
        <v>746</v>
      </c>
      <c r="F470" s="73">
        <f>ROUND(IFERROR(VLOOKUP(C470,#REF!,4,FALSE), 0.8014),3)</f>
        <v>0.80100000000000005</v>
      </c>
      <c r="G470" s="74">
        <f>ROUND(IFERROR(VLOOKUP(C470,#REF!,3,FALSE),0.9227),3)</f>
        <v>0.92300000000000004</v>
      </c>
    </row>
    <row r="471" spans="1:7" x14ac:dyDescent="0.3">
      <c r="A471" s="11" t="s">
        <v>522</v>
      </c>
      <c r="B471" s="9" t="s">
        <v>1624</v>
      </c>
      <c r="C471" s="10" t="s">
        <v>1622</v>
      </c>
      <c r="D471" s="9" t="s">
        <v>1621</v>
      </c>
      <c r="E471" s="70" t="s">
        <v>746</v>
      </c>
      <c r="F471" s="73">
        <f>ROUND(IFERROR(VLOOKUP(C471,#REF!,4,FALSE), 0.8014),3)</f>
        <v>0.80100000000000005</v>
      </c>
      <c r="G471" s="74">
        <f>ROUND(IFERROR(VLOOKUP(C471,#REF!,3,FALSE),0.9227),3)</f>
        <v>0.92300000000000004</v>
      </c>
    </row>
    <row r="472" spans="1:7" ht="28.8" x14ac:dyDescent="0.3">
      <c r="A472" s="11" t="s">
        <v>523</v>
      </c>
      <c r="B472" s="9" t="s">
        <v>1625</v>
      </c>
      <c r="C472" s="10" t="s">
        <v>1622</v>
      </c>
      <c r="D472" s="9" t="s">
        <v>1621</v>
      </c>
      <c r="E472" s="70" t="s">
        <v>746</v>
      </c>
      <c r="F472" s="73">
        <f>ROUND(IFERROR(VLOOKUP(C472,#REF!,4,FALSE), 0.8014),3)</f>
        <v>0.80100000000000005</v>
      </c>
      <c r="G472" s="74">
        <f>ROUND(IFERROR(VLOOKUP(C472,#REF!,3,FALSE),0.9227),3)</f>
        <v>0.92300000000000004</v>
      </c>
    </row>
    <row r="473" spans="1:7" ht="43.2" x14ac:dyDescent="0.3">
      <c r="A473" s="11" t="s">
        <v>524</v>
      </c>
      <c r="B473" s="9" t="s">
        <v>1360</v>
      </c>
      <c r="C473" s="10" t="s">
        <v>1359</v>
      </c>
      <c r="D473" s="9" t="s">
        <v>1358</v>
      </c>
      <c r="E473" s="70" t="s">
        <v>746</v>
      </c>
      <c r="F473" s="73">
        <f>ROUND(IFERROR(VLOOKUP(C473,#REF!,4,FALSE), 0.8014),3)</f>
        <v>0.80100000000000005</v>
      </c>
      <c r="G473" s="74">
        <f>ROUND(IFERROR(VLOOKUP(C473,#REF!,3,FALSE),0.9227),3)</f>
        <v>0.92300000000000004</v>
      </c>
    </row>
    <row r="474" spans="1:7" ht="28.8" x14ac:dyDescent="0.3">
      <c r="A474" s="11" t="s">
        <v>525</v>
      </c>
      <c r="B474" s="9" t="s">
        <v>1574</v>
      </c>
      <c r="C474" s="10" t="s">
        <v>1573</v>
      </c>
      <c r="D474" s="9" t="s">
        <v>1572</v>
      </c>
      <c r="E474" s="70" t="s">
        <v>746</v>
      </c>
      <c r="F474" s="73">
        <f>ROUND(IFERROR(VLOOKUP(C474,#REF!,4,FALSE), 0.8014),3)</f>
        <v>0.80100000000000005</v>
      </c>
      <c r="G474" s="74">
        <f>ROUND(IFERROR(VLOOKUP(C474,#REF!,3,FALSE),0.9227),3)</f>
        <v>0.92300000000000004</v>
      </c>
    </row>
    <row r="475" spans="1:7" ht="43.2" x14ac:dyDescent="0.3">
      <c r="A475" s="11" t="s">
        <v>526</v>
      </c>
      <c r="B475" s="9" t="s">
        <v>1086</v>
      </c>
      <c r="C475" s="10" t="s">
        <v>1085</v>
      </c>
      <c r="D475" s="9" t="s">
        <v>1084</v>
      </c>
      <c r="E475" s="70" t="s">
        <v>746</v>
      </c>
      <c r="F475" s="73">
        <f>ROUND(IFERROR(VLOOKUP(C475,#REF!,4,FALSE), 0.8014),3)</f>
        <v>0.80100000000000005</v>
      </c>
      <c r="G475" s="74">
        <f>ROUND(IFERROR(VLOOKUP(C475,#REF!,3,FALSE),0.9227),3)</f>
        <v>0.92300000000000004</v>
      </c>
    </row>
    <row r="476" spans="1:7" ht="43.2" x14ac:dyDescent="0.3">
      <c r="A476" s="11" t="s">
        <v>526</v>
      </c>
      <c r="B476" s="9" t="s">
        <v>1086</v>
      </c>
      <c r="C476" s="13" t="s">
        <v>1644</v>
      </c>
      <c r="D476" s="9" t="s">
        <v>1060</v>
      </c>
      <c r="E476" s="70" t="s">
        <v>746</v>
      </c>
      <c r="F476" s="73">
        <f>ROUND(IFERROR(VLOOKUP(C476,#REF!,4,FALSE), 0.8014),3)</f>
        <v>0.80100000000000005</v>
      </c>
      <c r="G476" s="74">
        <f>ROUND(IFERROR(VLOOKUP(C476,#REF!,3,FALSE),0.9227),3)</f>
        <v>0.92300000000000004</v>
      </c>
    </row>
    <row r="477" spans="1:7" ht="57.6" x14ac:dyDescent="0.3">
      <c r="A477" s="11" t="s">
        <v>527</v>
      </c>
      <c r="B477" s="9" t="s">
        <v>1087</v>
      </c>
      <c r="C477" s="13" t="s">
        <v>1644</v>
      </c>
      <c r="D477" s="9" t="s">
        <v>1060</v>
      </c>
      <c r="E477" s="70" t="s">
        <v>746</v>
      </c>
      <c r="F477" s="73">
        <f>ROUND(IFERROR(VLOOKUP(C477,#REF!,4,FALSE), 0.8014),3)</f>
        <v>0.80100000000000005</v>
      </c>
      <c r="G477" s="74">
        <f>ROUND(IFERROR(VLOOKUP(C477,#REF!,3,FALSE),0.9227),3)</f>
        <v>0.92300000000000004</v>
      </c>
    </row>
    <row r="478" spans="1:7" ht="57.6" x14ac:dyDescent="0.3">
      <c r="A478" s="11" t="s">
        <v>527</v>
      </c>
      <c r="B478" s="9" t="s">
        <v>1087</v>
      </c>
      <c r="C478" s="11" t="s">
        <v>1725</v>
      </c>
      <c r="D478" s="9" t="s">
        <v>1724</v>
      </c>
      <c r="E478" s="70" t="s">
        <v>1671</v>
      </c>
      <c r="F478" s="73">
        <f>ROUND(IFERROR(VLOOKUP(C478,#REF!,4,FALSE), 0.8014),3)</f>
        <v>0.80100000000000005</v>
      </c>
      <c r="G478" s="74">
        <f>ROUND(IFERROR(VLOOKUP(C478,#REF!,3,FALSE),0.9227),3)</f>
        <v>0.92300000000000004</v>
      </c>
    </row>
    <row r="479" spans="1:7" ht="57.6" x14ac:dyDescent="0.3">
      <c r="A479" s="11" t="s">
        <v>527</v>
      </c>
      <c r="B479" s="9" t="s">
        <v>1087</v>
      </c>
      <c r="C479" s="11" t="s">
        <v>1726</v>
      </c>
      <c r="D479" s="9" t="s">
        <v>1060</v>
      </c>
      <c r="E479" s="70" t="s">
        <v>1671</v>
      </c>
      <c r="F479" s="73">
        <f>ROUND(IFERROR(VLOOKUP(C479,#REF!,4,FALSE), 0.8014),3)</f>
        <v>0.80100000000000005</v>
      </c>
      <c r="G479" s="74">
        <f>ROUND(IFERROR(VLOOKUP(C479,#REF!,3,FALSE),0.9227),3)</f>
        <v>0.92300000000000004</v>
      </c>
    </row>
    <row r="480" spans="1:7" ht="57.6" x14ac:dyDescent="0.3">
      <c r="A480" s="11" t="s">
        <v>527</v>
      </c>
      <c r="B480" s="9" t="s">
        <v>1087</v>
      </c>
      <c r="C480" s="10" t="s">
        <v>1085</v>
      </c>
      <c r="D480" s="9" t="s">
        <v>1084</v>
      </c>
      <c r="E480" s="70" t="s">
        <v>746</v>
      </c>
      <c r="F480" s="73">
        <f>ROUND(IFERROR(VLOOKUP(C480,#REF!,4,FALSE), 0.8014),3)</f>
        <v>0.80100000000000005</v>
      </c>
      <c r="G480" s="74">
        <f>ROUND(IFERROR(VLOOKUP(C480,#REF!,3,FALSE),0.9227),3)</f>
        <v>0.92300000000000004</v>
      </c>
    </row>
    <row r="481" spans="1:7" ht="57.6" x14ac:dyDescent="0.3">
      <c r="A481" s="11" t="s">
        <v>527</v>
      </c>
      <c r="B481" s="9" t="s">
        <v>1087</v>
      </c>
      <c r="C481" s="13" t="s">
        <v>1644</v>
      </c>
      <c r="D481" s="9" t="s">
        <v>1060</v>
      </c>
      <c r="E481" s="70" t="s">
        <v>746</v>
      </c>
      <c r="F481" s="73">
        <f>ROUND(IFERROR(VLOOKUP(C481,#REF!,4,FALSE), 0.8014),3)</f>
        <v>0.80100000000000005</v>
      </c>
      <c r="G481" s="74">
        <f>ROUND(IFERROR(VLOOKUP(C481,#REF!,3,FALSE),0.9227),3)</f>
        <v>0.92300000000000004</v>
      </c>
    </row>
    <row r="482" spans="1:7" ht="57.6" x14ac:dyDescent="0.3">
      <c r="A482" s="11" t="s">
        <v>527</v>
      </c>
      <c r="B482" s="9" t="s">
        <v>1087</v>
      </c>
      <c r="C482" s="11" t="s">
        <v>1737</v>
      </c>
      <c r="D482" s="9" t="s">
        <v>1060</v>
      </c>
      <c r="E482" s="70" t="s">
        <v>1671</v>
      </c>
      <c r="F482" s="73">
        <f>ROUND(IFERROR(VLOOKUP(C482,#REF!,4,FALSE), 0.8014),3)</f>
        <v>0.80100000000000005</v>
      </c>
      <c r="G482" s="74">
        <f>ROUND(IFERROR(VLOOKUP(C482,#REF!,3,FALSE),0.9227),3)</f>
        <v>0.92300000000000004</v>
      </c>
    </row>
    <row r="483" spans="1:7" ht="57.6" x14ac:dyDescent="0.3">
      <c r="A483" s="11" t="s">
        <v>527</v>
      </c>
      <c r="B483" s="9" t="s">
        <v>1087</v>
      </c>
      <c r="C483" s="11" t="s">
        <v>1738</v>
      </c>
      <c r="D483" s="9" t="s">
        <v>1724</v>
      </c>
      <c r="E483" s="70" t="s">
        <v>1671</v>
      </c>
      <c r="F483" s="73">
        <f>ROUND(IFERROR(VLOOKUP(C483,#REF!,4,FALSE), 0.8014),3)</f>
        <v>0.80100000000000005</v>
      </c>
      <c r="G483" s="74">
        <f>ROUND(IFERROR(VLOOKUP(C483,#REF!,3,FALSE),0.9227),3)</f>
        <v>0.92300000000000004</v>
      </c>
    </row>
    <row r="484" spans="1:7" ht="28.8" x14ac:dyDescent="0.3">
      <c r="A484" s="11" t="s">
        <v>528</v>
      </c>
      <c r="B484" s="9" t="s">
        <v>1083</v>
      </c>
      <c r="C484" s="10" t="s">
        <v>1082</v>
      </c>
      <c r="D484" s="9" t="s">
        <v>1081</v>
      </c>
      <c r="E484" s="70" t="s">
        <v>746</v>
      </c>
      <c r="F484" s="73">
        <f>ROUND(IFERROR(VLOOKUP(C484,#REF!,4,FALSE), 0.8014),3)</f>
        <v>0.80100000000000005</v>
      </c>
      <c r="G484" s="74">
        <f>ROUND(IFERROR(VLOOKUP(C484,#REF!,3,FALSE),0.9227),3)</f>
        <v>0.92300000000000004</v>
      </c>
    </row>
    <row r="485" spans="1:7" ht="28.8" x14ac:dyDescent="0.3">
      <c r="A485" s="11" t="s">
        <v>528</v>
      </c>
      <c r="B485" s="9" t="s">
        <v>1083</v>
      </c>
      <c r="C485" s="10" t="s">
        <v>1085</v>
      </c>
      <c r="D485" s="9" t="s">
        <v>1084</v>
      </c>
      <c r="E485" s="70" t="s">
        <v>746</v>
      </c>
      <c r="F485" s="73">
        <f>ROUND(IFERROR(VLOOKUP(C485,#REF!,4,FALSE), 0.8014),3)</f>
        <v>0.80100000000000005</v>
      </c>
      <c r="G485" s="74">
        <f>ROUND(IFERROR(VLOOKUP(C485,#REF!,3,FALSE),0.9227),3)</f>
        <v>0.92300000000000004</v>
      </c>
    </row>
    <row r="486" spans="1:7" ht="28.8" x14ac:dyDescent="0.3">
      <c r="A486" s="11" t="s">
        <v>528</v>
      </c>
      <c r="B486" s="9" t="s">
        <v>1083</v>
      </c>
      <c r="C486" s="10" t="s">
        <v>1362</v>
      </c>
      <c r="D486" s="9" t="s">
        <v>1361</v>
      </c>
      <c r="E486" s="70" t="s">
        <v>746</v>
      </c>
      <c r="F486" s="73">
        <f>ROUND(IFERROR(VLOOKUP(C486,#REF!,4,FALSE), 0.8014),3)</f>
        <v>0.80100000000000005</v>
      </c>
      <c r="G486" s="74">
        <f>ROUND(IFERROR(VLOOKUP(C486,#REF!,3,FALSE),0.9227),3)</f>
        <v>0.92300000000000004</v>
      </c>
    </row>
    <row r="487" spans="1:7" ht="28.8" x14ac:dyDescent="0.3">
      <c r="A487" s="11" t="s">
        <v>528</v>
      </c>
      <c r="B487" s="9" t="s">
        <v>1083</v>
      </c>
      <c r="C487" s="10" t="s">
        <v>1573</v>
      </c>
      <c r="D487" s="9" t="s">
        <v>1572</v>
      </c>
      <c r="E487" s="70" t="s">
        <v>746</v>
      </c>
      <c r="F487" s="73">
        <f>ROUND(IFERROR(VLOOKUP(C487,#REF!,4,FALSE), 0.8014),3)</f>
        <v>0.80100000000000005</v>
      </c>
      <c r="G487" s="74">
        <f>ROUND(IFERROR(VLOOKUP(C487,#REF!,3,FALSE),0.9227),3)</f>
        <v>0.92300000000000004</v>
      </c>
    </row>
    <row r="488" spans="1:7" ht="28.8" x14ac:dyDescent="0.3">
      <c r="A488" s="11" t="s">
        <v>528</v>
      </c>
      <c r="B488" s="9" t="s">
        <v>1083</v>
      </c>
      <c r="C488" s="10" t="s">
        <v>1622</v>
      </c>
      <c r="D488" s="9" t="s">
        <v>1621</v>
      </c>
      <c r="E488" s="70" t="s">
        <v>746</v>
      </c>
      <c r="F488" s="73">
        <f>ROUND(IFERROR(VLOOKUP(C488,#REF!,4,FALSE), 0.8014),3)</f>
        <v>0.80100000000000005</v>
      </c>
      <c r="G488" s="74">
        <f>ROUND(IFERROR(VLOOKUP(C488,#REF!,3,FALSE),0.9227),3)</f>
        <v>0.92300000000000004</v>
      </c>
    </row>
    <row r="489" spans="1:7" ht="28.8" x14ac:dyDescent="0.3">
      <c r="A489" s="11" t="s">
        <v>528</v>
      </c>
      <c r="B489" s="9" t="s">
        <v>1083</v>
      </c>
      <c r="C489" s="13" t="s">
        <v>1644</v>
      </c>
      <c r="D489" s="9" t="s">
        <v>1060</v>
      </c>
      <c r="E489" s="70" t="s">
        <v>746</v>
      </c>
      <c r="F489" s="73">
        <f>ROUND(IFERROR(VLOOKUP(C489,#REF!,4,FALSE), 0.8014),3)</f>
        <v>0.80100000000000005</v>
      </c>
      <c r="G489" s="74">
        <f>ROUND(IFERROR(VLOOKUP(C489,#REF!,3,FALSE),0.9227),3)</f>
        <v>0.92300000000000004</v>
      </c>
    </row>
    <row r="490" spans="1:7" ht="43.2" x14ac:dyDescent="0.3">
      <c r="A490" s="11" t="s">
        <v>529</v>
      </c>
      <c r="B490" s="9" t="s">
        <v>1090</v>
      </c>
      <c r="C490" s="10" t="s">
        <v>1089</v>
      </c>
      <c r="D490" s="9" t="s">
        <v>1088</v>
      </c>
      <c r="E490" s="70" t="s">
        <v>746</v>
      </c>
      <c r="F490" s="73">
        <f>ROUND(IFERROR(VLOOKUP(C490,#REF!,4,FALSE), 0.8014),3)</f>
        <v>0.80100000000000005</v>
      </c>
      <c r="G490" s="74">
        <f>ROUND(IFERROR(VLOOKUP(C490,#REF!,3,FALSE),0.9227),3)</f>
        <v>0.92300000000000004</v>
      </c>
    </row>
    <row r="491" spans="1:7" ht="28.8" x14ac:dyDescent="0.3">
      <c r="A491" s="11" t="s">
        <v>529</v>
      </c>
      <c r="B491" s="9" t="s">
        <v>1090</v>
      </c>
      <c r="C491" s="10" t="s">
        <v>1367</v>
      </c>
      <c r="D491" s="9" t="s">
        <v>1112</v>
      </c>
      <c r="E491" s="70" t="s">
        <v>746</v>
      </c>
      <c r="F491" s="73">
        <f>ROUND(IFERROR(VLOOKUP(C491,#REF!,4,FALSE), 0.8014),3)</f>
        <v>0.80100000000000005</v>
      </c>
      <c r="G491" s="74">
        <f>ROUND(IFERROR(VLOOKUP(C491,#REF!,3,FALSE),0.9227),3)</f>
        <v>0.92300000000000004</v>
      </c>
    </row>
    <row r="492" spans="1:7" ht="28.8" x14ac:dyDescent="0.3">
      <c r="A492" s="11" t="s">
        <v>529</v>
      </c>
      <c r="B492" s="9" t="s">
        <v>1090</v>
      </c>
      <c r="C492" s="10" t="s">
        <v>1369</v>
      </c>
      <c r="D492" s="9" t="s">
        <v>1368</v>
      </c>
      <c r="E492" s="70" t="s">
        <v>746</v>
      </c>
      <c r="F492" s="73">
        <f>ROUND(IFERROR(VLOOKUP(C492,#REF!,4,FALSE), 0.8014),3)</f>
        <v>0.80100000000000005</v>
      </c>
      <c r="G492" s="74">
        <f>ROUND(IFERROR(VLOOKUP(C492,#REF!,3,FALSE),0.9227),3)</f>
        <v>0.92300000000000004</v>
      </c>
    </row>
    <row r="493" spans="1:7" ht="43.2" x14ac:dyDescent="0.3">
      <c r="A493" s="11" t="s">
        <v>530</v>
      </c>
      <c r="B493" s="9" t="s">
        <v>1091</v>
      </c>
      <c r="C493" s="10" t="s">
        <v>1089</v>
      </c>
      <c r="D493" s="9" t="s">
        <v>1088</v>
      </c>
      <c r="E493" s="70" t="s">
        <v>746</v>
      </c>
      <c r="F493" s="73">
        <f>ROUND(IFERROR(VLOOKUP(C493,#REF!,4,FALSE), 0.8014),3)</f>
        <v>0.80100000000000005</v>
      </c>
      <c r="G493" s="74">
        <f>ROUND(IFERROR(VLOOKUP(C493,#REF!,3,FALSE),0.9227),3)</f>
        <v>0.92300000000000004</v>
      </c>
    </row>
    <row r="494" spans="1:7" ht="28.8" x14ac:dyDescent="0.3">
      <c r="A494" s="11" t="s">
        <v>530</v>
      </c>
      <c r="B494" s="9" t="s">
        <v>1091</v>
      </c>
      <c r="C494" s="10" t="s">
        <v>1364</v>
      </c>
      <c r="D494" s="9" t="s">
        <v>1363</v>
      </c>
      <c r="E494" s="70" t="s">
        <v>746</v>
      </c>
      <c r="F494" s="73">
        <f>ROUND(IFERROR(VLOOKUP(C494,#REF!,4,FALSE), 0.8014),3)</f>
        <v>0.80100000000000005</v>
      </c>
      <c r="G494" s="74">
        <f>ROUND(IFERROR(VLOOKUP(C494,#REF!,3,FALSE),0.9227),3)</f>
        <v>0.92300000000000004</v>
      </c>
    </row>
    <row r="495" spans="1:7" ht="28.8" x14ac:dyDescent="0.3">
      <c r="A495" s="11" t="s">
        <v>530</v>
      </c>
      <c r="B495" s="9" t="s">
        <v>1091</v>
      </c>
      <c r="C495" s="10" t="s">
        <v>1367</v>
      </c>
      <c r="D495" s="9" t="s">
        <v>1112</v>
      </c>
      <c r="E495" s="70" t="s">
        <v>746</v>
      </c>
      <c r="F495" s="73">
        <f>ROUND(IFERROR(VLOOKUP(C495,#REF!,4,FALSE), 0.8014),3)</f>
        <v>0.80100000000000005</v>
      </c>
      <c r="G495" s="74">
        <f>ROUND(IFERROR(VLOOKUP(C495,#REF!,3,FALSE),0.9227),3)</f>
        <v>0.92300000000000004</v>
      </c>
    </row>
    <row r="496" spans="1:7" ht="28.8" x14ac:dyDescent="0.3">
      <c r="A496" s="11" t="s">
        <v>530</v>
      </c>
      <c r="B496" s="9" t="s">
        <v>1091</v>
      </c>
      <c r="C496" s="10" t="s">
        <v>1369</v>
      </c>
      <c r="D496" s="9" t="s">
        <v>1368</v>
      </c>
      <c r="E496" s="70" t="s">
        <v>746</v>
      </c>
      <c r="F496" s="73">
        <f>ROUND(IFERROR(VLOOKUP(C496,#REF!,4,FALSE), 0.8014),3)</f>
        <v>0.80100000000000005</v>
      </c>
      <c r="G496" s="74">
        <f>ROUND(IFERROR(VLOOKUP(C496,#REF!,3,FALSE),0.9227),3)</f>
        <v>0.92300000000000004</v>
      </c>
    </row>
    <row r="497" spans="1:7" ht="43.2" x14ac:dyDescent="0.3">
      <c r="A497" s="11" t="s">
        <v>531</v>
      </c>
      <c r="B497" s="9" t="s">
        <v>1092</v>
      </c>
      <c r="C497" s="10" t="s">
        <v>1089</v>
      </c>
      <c r="D497" s="9" t="s">
        <v>1088</v>
      </c>
      <c r="E497" s="70" t="s">
        <v>746</v>
      </c>
      <c r="F497" s="73">
        <f>ROUND(IFERROR(VLOOKUP(C497,#REF!,4,FALSE), 0.8014),3)</f>
        <v>0.80100000000000005</v>
      </c>
      <c r="G497" s="74">
        <f>ROUND(IFERROR(VLOOKUP(C497,#REF!,3,FALSE),0.9227),3)</f>
        <v>0.92300000000000004</v>
      </c>
    </row>
    <row r="498" spans="1:7" ht="28.8" x14ac:dyDescent="0.3">
      <c r="A498" s="11" t="s">
        <v>531</v>
      </c>
      <c r="B498" s="9" t="s">
        <v>1092</v>
      </c>
      <c r="C498" s="10" t="s">
        <v>1366</v>
      </c>
      <c r="D498" s="9" t="s">
        <v>1365</v>
      </c>
      <c r="E498" s="70" t="s">
        <v>746</v>
      </c>
      <c r="F498" s="73">
        <f>ROUND(IFERROR(VLOOKUP(C498,#REF!,4,FALSE), 0.8014),3)</f>
        <v>0.80100000000000005</v>
      </c>
      <c r="G498" s="74">
        <f>ROUND(IFERROR(VLOOKUP(C498,#REF!,3,FALSE),0.9227),3)</f>
        <v>0.92300000000000004</v>
      </c>
    </row>
    <row r="499" spans="1:7" ht="28.8" x14ac:dyDescent="0.3">
      <c r="A499" s="11" t="s">
        <v>531</v>
      </c>
      <c r="B499" s="9" t="s">
        <v>1092</v>
      </c>
      <c r="C499" s="10" t="s">
        <v>1367</v>
      </c>
      <c r="D499" s="9" t="s">
        <v>1112</v>
      </c>
      <c r="E499" s="70" t="s">
        <v>746</v>
      </c>
      <c r="F499" s="73">
        <f>ROUND(IFERROR(VLOOKUP(C499,#REF!,4,FALSE), 0.8014),3)</f>
        <v>0.80100000000000005</v>
      </c>
      <c r="G499" s="74">
        <f>ROUND(IFERROR(VLOOKUP(C499,#REF!,3,FALSE),0.9227),3)</f>
        <v>0.92300000000000004</v>
      </c>
    </row>
    <row r="500" spans="1:7" ht="28.8" x14ac:dyDescent="0.3">
      <c r="A500" s="11" t="s">
        <v>532</v>
      </c>
      <c r="B500" s="9" t="s">
        <v>1668</v>
      </c>
      <c r="C500" s="13" t="s">
        <v>1667</v>
      </c>
      <c r="D500" s="9" t="s">
        <v>1666</v>
      </c>
      <c r="E500" s="70" t="s">
        <v>746</v>
      </c>
      <c r="F500" s="73">
        <f>ROUND(IFERROR(VLOOKUP(C500,#REF!,4,FALSE), 0.8014),3)</f>
        <v>0.80100000000000005</v>
      </c>
      <c r="G500" s="74">
        <f>ROUND(IFERROR(VLOOKUP(C500,#REF!,3,FALSE),0.9227),3)</f>
        <v>0.92300000000000004</v>
      </c>
    </row>
    <row r="501" spans="1:7" ht="28.8" x14ac:dyDescent="0.3">
      <c r="A501" s="11" t="s">
        <v>532</v>
      </c>
      <c r="B501" s="9" t="s">
        <v>1668</v>
      </c>
      <c r="C501" s="11" t="s">
        <v>1805</v>
      </c>
      <c r="D501" s="9" t="s">
        <v>1666</v>
      </c>
      <c r="E501" s="70" t="s">
        <v>1671</v>
      </c>
      <c r="F501" s="73">
        <f>ROUND(IFERROR(VLOOKUP(C501,#REF!,4,FALSE), 0.8014),3)</f>
        <v>0.80100000000000005</v>
      </c>
      <c r="G501" s="74">
        <f>ROUND(IFERROR(VLOOKUP(C501,#REF!,3,FALSE),0.9227),3)</f>
        <v>0.92300000000000004</v>
      </c>
    </row>
    <row r="502" spans="1:7" ht="28.8" x14ac:dyDescent="0.3">
      <c r="A502" s="11" t="s">
        <v>533</v>
      </c>
      <c r="B502" s="9" t="s">
        <v>903</v>
      </c>
      <c r="C502" s="10" t="s">
        <v>902</v>
      </c>
      <c r="D502" s="9" t="s">
        <v>901</v>
      </c>
      <c r="E502" s="70" t="s">
        <v>746</v>
      </c>
      <c r="F502" s="73">
        <f>ROUND(IFERROR(VLOOKUP(C502,#REF!,4,FALSE), 0.8014),3)</f>
        <v>0.80100000000000005</v>
      </c>
      <c r="G502" s="74">
        <f>ROUND(IFERROR(VLOOKUP(C502,#REF!,3,FALSE),0.9227),3)</f>
        <v>0.92300000000000004</v>
      </c>
    </row>
    <row r="503" spans="1:7" ht="28.8" x14ac:dyDescent="0.3">
      <c r="A503" s="11" t="s">
        <v>534</v>
      </c>
      <c r="B503" s="9" t="s">
        <v>1095</v>
      </c>
      <c r="C503" s="10" t="s">
        <v>1094</v>
      </c>
      <c r="D503" s="9" t="s">
        <v>1093</v>
      </c>
      <c r="E503" s="70" t="s">
        <v>746</v>
      </c>
      <c r="F503" s="73">
        <f>ROUND(IFERROR(VLOOKUP(C503,#REF!,4,FALSE), 0.8014),3)</f>
        <v>0.80100000000000005</v>
      </c>
      <c r="G503" s="74">
        <f>ROUND(IFERROR(VLOOKUP(C503,#REF!,3,FALSE),0.9227),3)</f>
        <v>0.92300000000000004</v>
      </c>
    </row>
    <row r="504" spans="1:7" ht="28.8" x14ac:dyDescent="0.3">
      <c r="A504" s="11" t="s">
        <v>534</v>
      </c>
      <c r="B504" s="9" t="s">
        <v>1095</v>
      </c>
      <c r="C504" s="11" t="s">
        <v>1740</v>
      </c>
      <c r="D504" s="9" t="s">
        <v>1739</v>
      </c>
      <c r="E504" s="70" t="s">
        <v>1671</v>
      </c>
      <c r="F504" s="73">
        <f>ROUND(IFERROR(VLOOKUP(C504,#REF!,4,FALSE), 0.8014),3)</f>
        <v>0.80100000000000005</v>
      </c>
      <c r="G504" s="74">
        <f>ROUND(IFERROR(VLOOKUP(C504,#REF!,3,FALSE),0.9227),3)</f>
        <v>0.92300000000000004</v>
      </c>
    </row>
    <row r="505" spans="1:7" ht="28.8" x14ac:dyDescent="0.3">
      <c r="A505" s="11" t="s">
        <v>535</v>
      </c>
      <c r="B505" s="9" t="s">
        <v>1628</v>
      </c>
      <c r="C505" s="10" t="s">
        <v>1627</v>
      </c>
      <c r="D505" s="9" t="s">
        <v>1626</v>
      </c>
      <c r="E505" s="70" t="s">
        <v>746</v>
      </c>
      <c r="F505" s="73">
        <f>ROUND(IFERROR(VLOOKUP(C505,#REF!,4,FALSE), 0.8014),3)</f>
        <v>0.80100000000000005</v>
      </c>
      <c r="G505" s="74">
        <f>ROUND(IFERROR(VLOOKUP(C505,#REF!,3,FALSE),0.9227),3)</f>
        <v>0.92300000000000004</v>
      </c>
    </row>
    <row r="506" spans="1:7" ht="28.8" x14ac:dyDescent="0.3">
      <c r="A506" s="11" t="s">
        <v>536</v>
      </c>
      <c r="B506" s="9" t="s">
        <v>904</v>
      </c>
      <c r="C506" s="10" t="s">
        <v>902</v>
      </c>
      <c r="D506" s="9" t="s">
        <v>901</v>
      </c>
      <c r="E506" s="70" t="s">
        <v>746</v>
      </c>
      <c r="F506" s="73">
        <f>ROUND(IFERROR(VLOOKUP(C506,#REF!,4,FALSE), 0.8014),3)</f>
        <v>0.80100000000000005</v>
      </c>
      <c r="G506" s="74">
        <f>ROUND(IFERROR(VLOOKUP(C506,#REF!,3,FALSE),0.9227),3)</f>
        <v>0.92300000000000004</v>
      </c>
    </row>
    <row r="507" spans="1:7" ht="28.8" x14ac:dyDescent="0.3">
      <c r="A507" s="11" t="s">
        <v>536</v>
      </c>
      <c r="B507" s="9" t="s">
        <v>904</v>
      </c>
      <c r="C507" s="10" t="s">
        <v>1094</v>
      </c>
      <c r="D507" s="9" t="s">
        <v>1093</v>
      </c>
      <c r="E507" s="70" t="s">
        <v>746</v>
      </c>
      <c r="F507" s="73">
        <f>ROUND(IFERROR(VLOOKUP(C507,#REF!,4,FALSE), 0.8014),3)</f>
        <v>0.80100000000000005</v>
      </c>
      <c r="G507" s="74">
        <f>ROUND(IFERROR(VLOOKUP(C507,#REF!,3,FALSE),0.9227),3)</f>
        <v>0.92300000000000004</v>
      </c>
    </row>
    <row r="508" spans="1:7" ht="28.8" x14ac:dyDescent="0.3">
      <c r="A508" s="11" t="s">
        <v>536</v>
      </c>
      <c r="B508" s="9" t="s">
        <v>904</v>
      </c>
      <c r="C508" s="10" t="s">
        <v>1370</v>
      </c>
      <c r="D508" s="9" t="s">
        <v>1205</v>
      </c>
      <c r="E508" s="70" t="s">
        <v>746</v>
      </c>
      <c r="F508" s="73">
        <f>ROUND(IFERROR(VLOOKUP(C508,#REF!,4,FALSE), 0.8014),3)</f>
        <v>0.80100000000000005</v>
      </c>
      <c r="G508" s="74">
        <f>ROUND(IFERROR(VLOOKUP(C508,#REF!,3,FALSE),0.9227),3)</f>
        <v>0.92300000000000004</v>
      </c>
    </row>
    <row r="509" spans="1:7" ht="28.8" x14ac:dyDescent="0.3">
      <c r="A509" s="11" t="s">
        <v>536</v>
      </c>
      <c r="B509" s="9" t="s">
        <v>904</v>
      </c>
      <c r="C509" s="10" t="s">
        <v>1374</v>
      </c>
      <c r="D509" s="9" t="s">
        <v>1373</v>
      </c>
      <c r="E509" s="70" t="s">
        <v>746</v>
      </c>
      <c r="F509" s="73">
        <f>ROUND(IFERROR(VLOOKUP(C509,#REF!,4,FALSE), 0.8014),3)</f>
        <v>0.80100000000000005</v>
      </c>
      <c r="G509" s="74">
        <f>ROUND(IFERROR(VLOOKUP(C509,#REF!,3,FALSE),0.9227),3)</f>
        <v>0.92300000000000004</v>
      </c>
    </row>
    <row r="510" spans="1:7" ht="28.8" x14ac:dyDescent="0.3">
      <c r="A510" s="11" t="s">
        <v>536</v>
      </c>
      <c r="B510" s="9" t="s">
        <v>904</v>
      </c>
      <c r="C510" s="10" t="s">
        <v>1627</v>
      </c>
      <c r="D510" s="9" t="s">
        <v>1626</v>
      </c>
      <c r="E510" s="70" t="s">
        <v>746</v>
      </c>
      <c r="F510" s="73">
        <f>ROUND(IFERROR(VLOOKUP(C510,#REF!,4,FALSE), 0.8014),3)</f>
        <v>0.80100000000000005</v>
      </c>
      <c r="G510" s="74">
        <f>ROUND(IFERROR(VLOOKUP(C510,#REF!,3,FALSE),0.9227),3)</f>
        <v>0.92300000000000004</v>
      </c>
    </row>
    <row r="511" spans="1:7" ht="28.8" x14ac:dyDescent="0.3">
      <c r="A511" s="11" t="s">
        <v>537</v>
      </c>
      <c r="B511" s="9" t="s">
        <v>905</v>
      </c>
      <c r="C511" s="10" t="s">
        <v>902</v>
      </c>
      <c r="D511" s="9" t="s">
        <v>901</v>
      </c>
      <c r="E511" s="70" t="s">
        <v>746</v>
      </c>
      <c r="F511" s="73">
        <f>ROUND(IFERROR(VLOOKUP(C511,#REF!,4,FALSE), 0.8014),3)</f>
        <v>0.80100000000000005</v>
      </c>
      <c r="G511" s="74">
        <f>ROUND(IFERROR(VLOOKUP(C511,#REF!,3,FALSE),0.9227),3)</f>
        <v>0.92300000000000004</v>
      </c>
    </row>
    <row r="512" spans="1:7" ht="28.8" x14ac:dyDescent="0.3">
      <c r="A512" s="11" t="s">
        <v>538</v>
      </c>
      <c r="B512" s="9" t="s">
        <v>1096</v>
      </c>
      <c r="C512" s="10" t="s">
        <v>1094</v>
      </c>
      <c r="D512" s="9" t="s">
        <v>1093</v>
      </c>
      <c r="E512" s="70" t="s">
        <v>746</v>
      </c>
      <c r="F512" s="73">
        <f>ROUND(IFERROR(VLOOKUP(C512,#REF!,4,FALSE), 0.8014),3)</f>
        <v>0.80100000000000005</v>
      </c>
      <c r="G512" s="74">
        <f>ROUND(IFERROR(VLOOKUP(C512,#REF!,3,FALSE),0.9227),3)</f>
        <v>0.92300000000000004</v>
      </c>
    </row>
    <row r="513" spans="1:7" ht="28.8" x14ac:dyDescent="0.3">
      <c r="A513" s="11" t="s">
        <v>538</v>
      </c>
      <c r="B513" s="9" t="s">
        <v>1096</v>
      </c>
      <c r="C513" s="10" t="s">
        <v>1188</v>
      </c>
      <c r="D513" s="9" t="s">
        <v>1187</v>
      </c>
      <c r="E513" s="70" t="s">
        <v>746</v>
      </c>
      <c r="F513" s="73">
        <f>ROUND(IFERROR(VLOOKUP(C513,#REF!,4,FALSE), 0.8014),3)</f>
        <v>0.80100000000000005</v>
      </c>
      <c r="G513" s="74">
        <f>ROUND(IFERROR(VLOOKUP(C513,#REF!,3,FALSE),0.9227),3)</f>
        <v>0.92300000000000004</v>
      </c>
    </row>
    <row r="514" spans="1:7" ht="28.8" x14ac:dyDescent="0.3">
      <c r="A514" s="11" t="s">
        <v>538</v>
      </c>
      <c r="B514" s="9" t="s">
        <v>1096</v>
      </c>
      <c r="C514" s="10" t="s">
        <v>1370</v>
      </c>
      <c r="D514" s="9" t="s">
        <v>1205</v>
      </c>
      <c r="E514" s="70" t="s">
        <v>746</v>
      </c>
      <c r="F514" s="73">
        <f>ROUND(IFERROR(VLOOKUP(C514,#REF!,4,FALSE), 0.8014),3)</f>
        <v>0.80100000000000005</v>
      </c>
      <c r="G514" s="74">
        <f>ROUND(IFERROR(VLOOKUP(C514,#REF!,3,FALSE),0.9227),3)</f>
        <v>0.92300000000000004</v>
      </c>
    </row>
    <row r="515" spans="1:7" ht="28.8" x14ac:dyDescent="0.3">
      <c r="A515" s="11" t="s">
        <v>538</v>
      </c>
      <c r="B515" s="9" t="s">
        <v>1096</v>
      </c>
      <c r="C515" s="10" t="s">
        <v>1374</v>
      </c>
      <c r="D515" s="9" t="s">
        <v>1373</v>
      </c>
      <c r="E515" s="70" t="s">
        <v>746</v>
      </c>
      <c r="F515" s="73">
        <f>ROUND(IFERROR(VLOOKUP(C515,#REF!,4,FALSE), 0.8014),3)</f>
        <v>0.80100000000000005</v>
      </c>
      <c r="G515" s="74">
        <f>ROUND(IFERROR(VLOOKUP(C515,#REF!,3,FALSE),0.9227),3)</f>
        <v>0.92300000000000004</v>
      </c>
    </row>
    <row r="516" spans="1:7" ht="43.2" x14ac:dyDescent="0.3">
      <c r="A516" s="11" t="s">
        <v>539</v>
      </c>
      <c r="B516" s="9" t="s">
        <v>1371</v>
      </c>
      <c r="C516" s="10" t="s">
        <v>1370</v>
      </c>
      <c r="D516" s="9" t="s">
        <v>1205</v>
      </c>
      <c r="E516" s="70" t="s">
        <v>746</v>
      </c>
      <c r="F516" s="73">
        <f>ROUND(IFERROR(VLOOKUP(C516,#REF!,4,FALSE), 0.8014),3)</f>
        <v>0.80100000000000005</v>
      </c>
      <c r="G516" s="74">
        <f>ROUND(IFERROR(VLOOKUP(C516,#REF!,3,FALSE),0.9227),3)</f>
        <v>0.92300000000000004</v>
      </c>
    </row>
    <row r="517" spans="1:7" x14ac:dyDescent="0.3">
      <c r="A517" s="11" t="s">
        <v>540</v>
      </c>
      <c r="B517" s="9" t="s">
        <v>908</v>
      </c>
      <c r="C517" s="10" t="s">
        <v>907</v>
      </c>
      <c r="D517" s="9" t="s">
        <v>906</v>
      </c>
      <c r="E517" s="70" t="s">
        <v>746</v>
      </c>
      <c r="F517" s="73">
        <f>ROUND(IFERROR(VLOOKUP(C517,#REF!,4,FALSE), 0.8014),3)</f>
        <v>0.80100000000000005</v>
      </c>
      <c r="G517" s="74">
        <f>ROUND(IFERROR(VLOOKUP(C517,#REF!,3,FALSE),0.9227),3)</f>
        <v>0.92300000000000004</v>
      </c>
    </row>
    <row r="518" spans="1:7" ht="28.8" x14ac:dyDescent="0.3">
      <c r="A518" s="11" t="s">
        <v>540</v>
      </c>
      <c r="B518" s="9" t="s">
        <v>908</v>
      </c>
      <c r="C518" s="10" t="s">
        <v>1627</v>
      </c>
      <c r="D518" s="9" t="s">
        <v>1626</v>
      </c>
      <c r="E518" s="70" t="s">
        <v>746</v>
      </c>
      <c r="F518" s="73">
        <f>ROUND(IFERROR(VLOOKUP(C518,#REF!,4,FALSE), 0.8014),3)</f>
        <v>0.80100000000000005</v>
      </c>
      <c r="G518" s="74">
        <f>ROUND(IFERROR(VLOOKUP(C518,#REF!,3,FALSE),0.9227),3)</f>
        <v>0.92300000000000004</v>
      </c>
    </row>
    <row r="519" spans="1:7" x14ac:dyDescent="0.3">
      <c r="A519" s="11" t="s">
        <v>540</v>
      </c>
      <c r="B519" s="9" t="s">
        <v>908</v>
      </c>
      <c r="C519" s="11" t="s">
        <v>1742</v>
      </c>
      <c r="D519" s="16" t="s">
        <v>1741</v>
      </c>
      <c r="E519" s="70" t="s">
        <v>1671</v>
      </c>
      <c r="F519" s="73">
        <f>ROUND(IFERROR(VLOOKUP(C519,#REF!,4,FALSE), 0.8014),3)</f>
        <v>0.80100000000000005</v>
      </c>
      <c r="G519" s="74">
        <f>ROUND(IFERROR(VLOOKUP(C519,#REF!,3,FALSE),0.9227),3)</f>
        <v>0.92300000000000004</v>
      </c>
    </row>
    <row r="520" spans="1:7" ht="43.2" x14ac:dyDescent="0.3">
      <c r="A520" s="11" t="s">
        <v>541</v>
      </c>
      <c r="B520" s="9" t="s">
        <v>1097</v>
      </c>
      <c r="C520" s="10" t="s">
        <v>1094</v>
      </c>
      <c r="D520" s="9" t="s">
        <v>1093</v>
      </c>
      <c r="E520" s="70" t="s">
        <v>746</v>
      </c>
      <c r="F520" s="73">
        <f>ROUND(IFERROR(VLOOKUP(C520,#REF!,4,FALSE), 0.8014),3)</f>
        <v>0.80100000000000005</v>
      </c>
      <c r="G520" s="74">
        <f>ROUND(IFERROR(VLOOKUP(C520,#REF!,3,FALSE),0.9227),3)</f>
        <v>0.92300000000000004</v>
      </c>
    </row>
    <row r="521" spans="1:7" ht="43.2" x14ac:dyDescent="0.3">
      <c r="A521" s="11" t="s">
        <v>541</v>
      </c>
      <c r="B521" s="9" t="s">
        <v>1097</v>
      </c>
      <c r="C521" s="10" t="s">
        <v>1370</v>
      </c>
      <c r="D521" s="9" t="s">
        <v>1205</v>
      </c>
      <c r="E521" s="70" t="s">
        <v>746</v>
      </c>
      <c r="F521" s="73">
        <f>ROUND(IFERROR(VLOOKUP(C521,#REF!,4,FALSE), 0.8014),3)</f>
        <v>0.80100000000000005</v>
      </c>
      <c r="G521" s="74">
        <f>ROUND(IFERROR(VLOOKUP(C521,#REF!,3,FALSE),0.9227),3)</f>
        <v>0.92300000000000004</v>
      </c>
    </row>
    <row r="522" spans="1:7" ht="43.2" x14ac:dyDescent="0.3">
      <c r="A522" s="11" t="s">
        <v>541</v>
      </c>
      <c r="B522" s="9" t="s">
        <v>1097</v>
      </c>
      <c r="C522" s="10" t="s">
        <v>1374</v>
      </c>
      <c r="D522" s="9" t="s">
        <v>1373</v>
      </c>
      <c r="E522" s="70" t="s">
        <v>746</v>
      </c>
      <c r="F522" s="73">
        <f>ROUND(IFERROR(VLOOKUP(C522,#REF!,4,FALSE), 0.8014),3)</f>
        <v>0.80100000000000005</v>
      </c>
      <c r="G522" s="74">
        <f>ROUND(IFERROR(VLOOKUP(C522,#REF!,3,FALSE),0.9227),3)</f>
        <v>0.92300000000000004</v>
      </c>
    </row>
    <row r="523" spans="1:7" ht="28.8" x14ac:dyDescent="0.3">
      <c r="A523" s="11" t="s">
        <v>542</v>
      </c>
      <c r="B523" s="9" t="s">
        <v>1372</v>
      </c>
      <c r="C523" s="10" t="s">
        <v>1370</v>
      </c>
      <c r="D523" s="9" t="s">
        <v>1205</v>
      </c>
      <c r="E523" s="70" t="s">
        <v>746</v>
      </c>
      <c r="F523" s="73">
        <f>ROUND(IFERROR(VLOOKUP(C523,#REF!,4,FALSE), 0.8014),3)</f>
        <v>0.80100000000000005</v>
      </c>
      <c r="G523" s="74">
        <f>ROUND(IFERROR(VLOOKUP(C523,#REF!,3,FALSE),0.9227),3)</f>
        <v>0.92300000000000004</v>
      </c>
    </row>
    <row r="524" spans="1:7" ht="28.8" x14ac:dyDescent="0.3">
      <c r="A524" s="11" t="s">
        <v>542</v>
      </c>
      <c r="B524" s="9" t="s">
        <v>1372</v>
      </c>
      <c r="C524" s="11" t="s">
        <v>1744</v>
      </c>
      <c r="D524" s="9" t="s">
        <v>1743</v>
      </c>
      <c r="E524" s="70" t="s">
        <v>1671</v>
      </c>
      <c r="F524" s="73">
        <f>ROUND(IFERROR(VLOOKUP(C524,#REF!,4,FALSE), 0.8014),3)</f>
        <v>0.80100000000000005</v>
      </c>
      <c r="G524" s="74">
        <f>ROUND(IFERROR(VLOOKUP(C524,#REF!,3,FALSE),0.9227),3)</f>
        <v>0.92300000000000004</v>
      </c>
    </row>
    <row r="525" spans="1:7" ht="28.8" x14ac:dyDescent="0.3">
      <c r="A525" s="11" t="s">
        <v>543</v>
      </c>
      <c r="B525" s="9" t="s">
        <v>1629</v>
      </c>
      <c r="C525" s="10" t="s">
        <v>1627</v>
      </c>
      <c r="D525" s="9" t="s">
        <v>1626</v>
      </c>
      <c r="E525" s="70" t="s">
        <v>746</v>
      </c>
      <c r="F525" s="73">
        <f>ROUND(IFERROR(VLOOKUP(C525,#REF!,4,FALSE), 0.8014),3)</f>
        <v>0.80100000000000005</v>
      </c>
      <c r="G525" s="74">
        <f>ROUND(IFERROR(VLOOKUP(C525,#REF!,3,FALSE),0.9227),3)</f>
        <v>0.92300000000000004</v>
      </c>
    </row>
    <row r="526" spans="1:7" ht="28.8" x14ac:dyDescent="0.3">
      <c r="A526" s="11" t="s">
        <v>544</v>
      </c>
      <c r="B526" s="9" t="s">
        <v>1098</v>
      </c>
      <c r="C526" s="10" t="s">
        <v>1094</v>
      </c>
      <c r="D526" s="9" t="s">
        <v>1093</v>
      </c>
      <c r="E526" s="70" t="s">
        <v>746</v>
      </c>
      <c r="F526" s="73">
        <f>ROUND(IFERROR(VLOOKUP(C526,#REF!,4,FALSE), 0.8014),3)</f>
        <v>0.80100000000000005</v>
      </c>
      <c r="G526" s="74">
        <f>ROUND(IFERROR(VLOOKUP(C526,#REF!,3,FALSE),0.9227),3)</f>
        <v>0.92300000000000004</v>
      </c>
    </row>
    <row r="527" spans="1:7" ht="28.8" x14ac:dyDescent="0.3">
      <c r="A527" s="11" t="s">
        <v>544</v>
      </c>
      <c r="B527" s="9" t="s">
        <v>1098</v>
      </c>
      <c r="C527" s="10" t="s">
        <v>1374</v>
      </c>
      <c r="D527" s="9" t="s">
        <v>1373</v>
      </c>
      <c r="E527" s="70" t="s">
        <v>746</v>
      </c>
      <c r="F527" s="73">
        <f>ROUND(IFERROR(VLOOKUP(C527,#REF!,4,FALSE), 0.8014),3)</f>
        <v>0.80100000000000005</v>
      </c>
      <c r="G527" s="74">
        <f>ROUND(IFERROR(VLOOKUP(C527,#REF!,3,FALSE),0.9227),3)</f>
        <v>0.92300000000000004</v>
      </c>
    </row>
    <row r="528" spans="1:7" ht="28.8" x14ac:dyDescent="0.3">
      <c r="A528" s="11" t="s">
        <v>545</v>
      </c>
      <c r="B528" s="9" t="s">
        <v>911</v>
      </c>
      <c r="C528" s="10" t="s">
        <v>910</v>
      </c>
      <c r="D528" s="9" t="s">
        <v>909</v>
      </c>
      <c r="E528" s="70" t="s">
        <v>746</v>
      </c>
      <c r="F528" s="73">
        <f>ROUND(IFERROR(VLOOKUP(C528,#REF!,4,FALSE), 0.8014),3)</f>
        <v>0.80100000000000005</v>
      </c>
      <c r="G528" s="74">
        <f>ROUND(IFERROR(VLOOKUP(C528,#REF!,3,FALSE),0.9227),3)</f>
        <v>0.92300000000000004</v>
      </c>
    </row>
    <row r="529" spans="1:7" ht="28.8" x14ac:dyDescent="0.3">
      <c r="A529" s="11" t="s">
        <v>546</v>
      </c>
      <c r="B529" s="9" t="s">
        <v>1377</v>
      </c>
      <c r="C529" s="10" t="s">
        <v>1376</v>
      </c>
      <c r="D529" s="9" t="s">
        <v>1375</v>
      </c>
      <c r="E529" s="70" t="s">
        <v>746</v>
      </c>
      <c r="F529" s="73">
        <f>ROUND(IFERROR(VLOOKUP(C529,#REF!,4,FALSE), 0.8014),3)</f>
        <v>0.80100000000000005</v>
      </c>
      <c r="G529" s="74">
        <f>ROUND(IFERROR(VLOOKUP(C529,#REF!,3,FALSE),0.9227),3)</f>
        <v>0.92300000000000004</v>
      </c>
    </row>
    <row r="530" spans="1:7" ht="28.8" x14ac:dyDescent="0.3">
      <c r="A530" s="11" t="s">
        <v>546</v>
      </c>
      <c r="B530" s="9" t="s">
        <v>1377</v>
      </c>
      <c r="C530" s="10" t="s">
        <v>1379</v>
      </c>
      <c r="D530" s="9" t="s">
        <v>1378</v>
      </c>
      <c r="E530" s="70" t="s">
        <v>746</v>
      </c>
      <c r="F530" s="73">
        <f>ROUND(IFERROR(VLOOKUP(C530,#REF!,4,FALSE), 0.8014),3)</f>
        <v>0.80100000000000005</v>
      </c>
      <c r="G530" s="74">
        <f>ROUND(IFERROR(VLOOKUP(C530,#REF!,3,FALSE),0.9227),3)</f>
        <v>0.92300000000000004</v>
      </c>
    </row>
    <row r="531" spans="1:7" ht="28.8" x14ac:dyDescent="0.3">
      <c r="A531" s="11" t="s">
        <v>546</v>
      </c>
      <c r="B531" s="9" t="s">
        <v>1377</v>
      </c>
      <c r="C531" s="12" t="s">
        <v>1664</v>
      </c>
      <c r="D531" s="9" t="s">
        <v>1663</v>
      </c>
      <c r="E531" s="12" t="s">
        <v>746</v>
      </c>
      <c r="F531" s="137">
        <f>ROUND(IFERROR(VLOOKUP(C531,#REF!,4,FALSE), 0.8014),3)</f>
        <v>0.80100000000000005</v>
      </c>
      <c r="G531" s="137">
        <f>ROUND(IFERROR(VLOOKUP(C531,#REF!,3,FALSE),0.9227),3)</f>
        <v>0.92300000000000004</v>
      </c>
    </row>
    <row r="532" spans="1:7" x14ac:dyDescent="0.3">
      <c r="A532" s="11" t="s">
        <v>547</v>
      </c>
      <c r="B532" s="9" t="s">
        <v>1535</v>
      </c>
      <c r="C532" s="10" t="s">
        <v>1534</v>
      </c>
      <c r="D532" s="9" t="s">
        <v>1533</v>
      </c>
      <c r="E532" s="70" t="s">
        <v>746</v>
      </c>
      <c r="F532" s="73">
        <f>ROUND(IFERROR(VLOOKUP(C532,#REF!,4,FALSE), 0.8014),3)</f>
        <v>0.80100000000000005</v>
      </c>
      <c r="G532" s="74">
        <f>ROUND(IFERROR(VLOOKUP(C532,#REF!,3,FALSE),0.9227),3)</f>
        <v>0.92300000000000004</v>
      </c>
    </row>
    <row r="533" spans="1:7" x14ac:dyDescent="0.3">
      <c r="A533" s="15" t="s">
        <v>548</v>
      </c>
      <c r="B533" s="9" t="s">
        <v>1665</v>
      </c>
      <c r="C533" s="12" t="s">
        <v>1664</v>
      </c>
      <c r="D533" s="9" t="s">
        <v>1663</v>
      </c>
      <c r="E533" s="70" t="s">
        <v>746</v>
      </c>
      <c r="F533" s="73">
        <f>ROUND(IFERROR(VLOOKUP(C533,#REF!,4,FALSE), 0.8014),3)</f>
        <v>0.80100000000000005</v>
      </c>
      <c r="G533" s="74">
        <f>ROUND(IFERROR(VLOOKUP(C533,#REF!,3,FALSE),0.9227),3)</f>
        <v>0.92300000000000004</v>
      </c>
    </row>
    <row r="534" spans="1:7" ht="28.8" x14ac:dyDescent="0.3">
      <c r="A534" s="11" t="s">
        <v>549</v>
      </c>
      <c r="B534" s="9" t="s">
        <v>1010</v>
      </c>
      <c r="C534" s="10" t="s">
        <v>1003</v>
      </c>
      <c r="D534" s="9" t="s">
        <v>1002</v>
      </c>
      <c r="E534" s="70" t="s">
        <v>746</v>
      </c>
      <c r="F534" s="73">
        <f>ROUND(IFERROR(VLOOKUP(C534,#REF!,4,FALSE), 0.8014),3)</f>
        <v>0.80100000000000005</v>
      </c>
      <c r="G534" s="74">
        <f>ROUND(IFERROR(VLOOKUP(C534,#REF!,3,FALSE),0.9227),3)</f>
        <v>0.92300000000000004</v>
      </c>
    </row>
    <row r="535" spans="1:7" ht="28.8" x14ac:dyDescent="0.3">
      <c r="A535" s="11" t="s">
        <v>549</v>
      </c>
      <c r="B535" s="9" t="s">
        <v>1010</v>
      </c>
      <c r="C535" s="10" t="s">
        <v>1100</v>
      </c>
      <c r="D535" s="9" t="s">
        <v>1099</v>
      </c>
      <c r="E535" s="12" t="s">
        <v>746</v>
      </c>
      <c r="F535" s="137">
        <f>ROUND(IFERROR(VLOOKUP(C535,#REF!,4,FALSE), 0.8014),3)</f>
        <v>0.80100000000000005</v>
      </c>
      <c r="G535" s="137">
        <f>ROUND(IFERROR(VLOOKUP(C535,#REF!,3,FALSE),0.9227),3)</f>
        <v>0.92300000000000004</v>
      </c>
    </row>
    <row r="536" spans="1:7" ht="28.8" x14ac:dyDescent="0.3">
      <c r="A536" s="11" t="s">
        <v>549</v>
      </c>
      <c r="B536" s="9" t="s">
        <v>1010</v>
      </c>
      <c r="C536" s="10" t="s">
        <v>1192</v>
      </c>
      <c r="D536" s="9" t="s">
        <v>1191</v>
      </c>
      <c r="E536" s="70" t="s">
        <v>746</v>
      </c>
      <c r="F536" s="73">
        <f>ROUND(IFERROR(VLOOKUP(C536,#REF!,4,FALSE), 0.8014),3)</f>
        <v>0.80100000000000005</v>
      </c>
      <c r="G536" s="74">
        <f>ROUND(IFERROR(VLOOKUP(C536,#REF!,3,FALSE),0.9227),3)</f>
        <v>0.92300000000000004</v>
      </c>
    </row>
    <row r="537" spans="1:7" ht="28.8" x14ac:dyDescent="0.3">
      <c r="A537" s="11" t="s">
        <v>549</v>
      </c>
      <c r="B537" s="9" t="s">
        <v>1010</v>
      </c>
      <c r="C537" s="10" t="s">
        <v>1381</v>
      </c>
      <c r="D537" s="9" t="s">
        <v>1380</v>
      </c>
      <c r="E537" s="12" t="s">
        <v>746</v>
      </c>
      <c r="F537" s="137">
        <f>ROUND(IFERROR(VLOOKUP(C537,#REF!,4,FALSE), 0.8014),3)</f>
        <v>0.80100000000000005</v>
      </c>
      <c r="G537" s="137">
        <f>ROUND(IFERROR(VLOOKUP(C537,#REF!,3,FALSE),0.9227),3)</f>
        <v>0.92300000000000004</v>
      </c>
    </row>
    <row r="538" spans="1:7" x14ac:dyDescent="0.3">
      <c r="A538" s="11" t="s">
        <v>550</v>
      </c>
      <c r="B538" s="9" t="s">
        <v>1011</v>
      </c>
      <c r="C538" s="10" t="s">
        <v>1003</v>
      </c>
      <c r="D538" s="9" t="s">
        <v>1002</v>
      </c>
      <c r="E538" s="70" t="s">
        <v>746</v>
      </c>
      <c r="F538" s="73">
        <f>ROUND(IFERROR(VLOOKUP(C538,#REF!,4,FALSE), 0.8014),3)</f>
        <v>0.80100000000000005</v>
      </c>
      <c r="G538" s="74">
        <f>ROUND(IFERROR(VLOOKUP(C538,#REF!,3,FALSE),0.9227),3)</f>
        <v>0.92300000000000004</v>
      </c>
    </row>
    <row r="539" spans="1:7" x14ac:dyDescent="0.3">
      <c r="A539" s="11" t="s">
        <v>550</v>
      </c>
      <c r="B539" s="9" t="s">
        <v>1011</v>
      </c>
      <c r="C539" s="10" t="s">
        <v>1100</v>
      </c>
      <c r="D539" s="9" t="s">
        <v>1099</v>
      </c>
      <c r="E539" s="70" t="s">
        <v>746</v>
      </c>
      <c r="F539" s="73">
        <f>ROUND(IFERROR(VLOOKUP(C539,#REF!,4,FALSE), 0.8014),3)</f>
        <v>0.80100000000000005</v>
      </c>
      <c r="G539" s="74">
        <f>ROUND(IFERROR(VLOOKUP(C539,#REF!,3,FALSE),0.9227),3)</f>
        <v>0.92300000000000004</v>
      </c>
    </row>
    <row r="540" spans="1:7" ht="28.8" x14ac:dyDescent="0.3">
      <c r="A540" s="11" t="s">
        <v>551</v>
      </c>
      <c r="B540" s="9" t="s">
        <v>1012</v>
      </c>
      <c r="C540" s="10" t="s">
        <v>1003</v>
      </c>
      <c r="D540" s="9" t="s">
        <v>1002</v>
      </c>
      <c r="E540" s="70" t="s">
        <v>746</v>
      </c>
      <c r="F540" s="73">
        <f>ROUND(IFERROR(VLOOKUP(C540,#REF!,4,FALSE), 0.8014),3)</f>
        <v>0.80100000000000005</v>
      </c>
      <c r="G540" s="74">
        <f>ROUND(IFERROR(VLOOKUP(C540,#REF!,3,FALSE),0.9227),3)</f>
        <v>0.92300000000000004</v>
      </c>
    </row>
    <row r="541" spans="1:7" ht="28.8" x14ac:dyDescent="0.3">
      <c r="A541" s="11" t="s">
        <v>551</v>
      </c>
      <c r="B541" s="9" t="s">
        <v>1012</v>
      </c>
      <c r="C541" s="10" t="s">
        <v>1100</v>
      </c>
      <c r="D541" s="9" t="s">
        <v>1099</v>
      </c>
      <c r="E541" s="70" t="s">
        <v>746</v>
      </c>
      <c r="F541" s="73">
        <f>ROUND(IFERROR(VLOOKUP(C541,#REF!,4,FALSE), 0.8014),3)</f>
        <v>0.80100000000000005</v>
      </c>
      <c r="G541" s="74">
        <f>ROUND(IFERROR(VLOOKUP(C541,#REF!,3,FALSE),0.9227),3)</f>
        <v>0.92300000000000004</v>
      </c>
    </row>
    <row r="542" spans="1:7" ht="28.8" x14ac:dyDescent="0.3">
      <c r="A542" s="11" t="s">
        <v>552</v>
      </c>
      <c r="B542" s="9" t="s">
        <v>914</v>
      </c>
      <c r="C542" s="10" t="s">
        <v>913</v>
      </c>
      <c r="D542" s="9" t="s">
        <v>912</v>
      </c>
      <c r="E542" s="70" t="s">
        <v>746</v>
      </c>
      <c r="F542" s="73">
        <f>ROUND(IFERROR(VLOOKUP(C542,#REF!,4,FALSE), 0.8014),3)</f>
        <v>0.80100000000000005</v>
      </c>
      <c r="G542" s="74">
        <f>ROUND(IFERROR(VLOOKUP(C542,#REF!,3,FALSE),0.9227),3)</f>
        <v>0.92300000000000004</v>
      </c>
    </row>
    <row r="543" spans="1:7" x14ac:dyDescent="0.3">
      <c r="A543" s="11" t="s">
        <v>552</v>
      </c>
      <c r="B543" s="9" t="s">
        <v>914</v>
      </c>
      <c r="C543" s="10" t="s">
        <v>1660</v>
      </c>
      <c r="D543" s="9" t="s">
        <v>1582</v>
      </c>
      <c r="E543" s="70" t="s">
        <v>746</v>
      </c>
      <c r="F543" s="73">
        <f>ROUND(IFERROR(VLOOKUP(C543,#REF!,4,FALSE), 0.8014),3)</f>
        <v>0.80100000000000005</v>
      </c>
      <c r="G543" s="74">
        <f>ROUND(IFERROR(VLOOKUP(C543,#REF!,3,FALSE),0.9227),3)</f>
        <v>0.92300000000000004</v>
      </c>
    </row>
    <row r="544" spans="1:7" x14ac:dyDescent="0.3">
      <c r="A544" s="11" t="s">
        <v>553</v>
      </c>
      <c r="B544" s="9" t="s">
        <v>1384</v>
      </c>
      <c r="C544" s="10" t="s">
        <v>1383</v>
      </c>
      <c r="D544" s="9" t="s">
        <v>1382</v>
      </c>
      <c r="E544" s="70" t="s">
        <v>746</v>
      </c>
      <c r="F544" s="73">
        <f>ROUND(IFERROR(VLOOKUP(C544,#REF!,4,FALSE), 0.8014),3)</f>
        <v>0.80100000000000005</v>
      </c>
      <c r="G544" s="74">
        <f>ROUND(IFERROR(VLOOKUP(C544,#REF!,3,FALSE),0.9227),3)</f>
        <v>0.92300000000000004</v>
      </c>
    </row>
    <row r="545" spans="1:7" ht="28.8" x14ac:dyDescent="0.3">
      <c r="A545" s="11" t="s">
        <v>553</v>
      </c>
      <c r="B545" s="9" t="s">
        <v>1384</v>
      </c>
      <c r="C545" s="10" t="s">
        <v>1392</v>
      </c>
      <c r="D545" s="9" t="s">
        <v>1391</v>
      </c>
      <c r="E545" s="70" t="s">
        <v>746</v>
      </c>
      <c r="F545" s="73">
        <f>ROUND(IFERROR(VLOOKUP(C545,#REF!,4,FALSE), 0.8014),3)</f>
        <v>0.80100000000000005</v>
      </c>
      <c r="G545" s="74">
        <f>ROUND(IFERROR(VLOOKUP(C545,#REF!,3,FALSE),0.9227),3)</f>
        <v>0.92300000000000004</v>
      </c>
    </row>
    <row r="546" spans="1:7" x14ac:dyDescent="0.3">
      <c r="A546" s="11" t="s">
        <v>553</v>
      </c>
      <c r="B546" s="9" t="s">
        <v>1384</v>
      </c>
      <c r="C546" s="10" t="s">
        <v>1630</v>
      </c>
      <c r="D546" s="9" t="s">
        <v>1462</v>
      </c>
      <c r="E546" s="70" t="s">
        <v>746</v>
      </c>
      <c r="F546" s="73">
        <f>ROUND(IFERROR(VLOOKUP(C546,#REF!,4,FALSE), 0.8014),3)</f>
        <v>0.80100000000000005</v>
      </c>
      <c r="G546" s="74">
        <f>ROUND(IFERROR(VLOOKUP(C546,#REF!,3,FALSE),0.9227),3)</f>
        <v>0.92300000000000004</v>
      </c>
    </row>
    <row r="547" spans="1:7" x14ac:dyDescent="0.3">
      <c r="A547" s="11" t="s">
        <v>553</v>
      </c>
      <c r="B547" s="9" t="s">
        <v>1384</v>
      </c>
      <c r="C547" s="10" t="s">
        <v>1656</v>
      </c>
      <c r="D547" s="9" t="s">
        <v>1655</v>
      </c>
      <c r="E547" s="70" t="s">
        <v>746</v>
      </c>
      <c r="F547" s="73">
        <f>ROUND(IFERROR(VLOOKUP(C547,#REF!,4,FALSE), 0.8014),3)</f>
        <v>0.80100000000000005</v>
      </c>
      <c r="G547" s="74">
        <f>ROUND(IFERROR(VLOOKUP(C547,#REF!,3,FALSE),0.9227),3)</f>
        <v>0.92300000000000004</v>
      </c>
    </row>
    <row r="548" spans="1:7" x14ac:dyDescent="0.3">
      <c r="A548" s="11" t="s">
        <v>554</v>
      </c>
      <c r="B548" s="9" t="s">
        <v>1657</v>
      </c>
      <c r="C548" s="10" t="s">
        <v>1656</v>
      </c>
      <c r="D548" s="9" t="s">
        <v>1655</v>
      </c>
      <c r="E548" s="70" t="s">
        <v>746</v>
      </c>
      <c r="F548" s="73">
        <f>ROUND(IFERROR(VLOOKUP(C548,#REF!,4,FALSE), 0.8014),3)</f>
        <v>0.80100000000000005</v>
      </c>
      <c r="G548" s="74">
        <f>ROUND(IFERROR(VLOOKUP(C548,#REF!,3,FALSE),0.9227),3)</f>
        <v>0.92300000000000004</v>
      </c>
    </row>
    <row r="549" spans="1:7" x14ac:dyDescent="0.3">
      <c r="A549" s="11" t="s">
        <v>554</v>
      </c>
      <c r="B549" s="9" t="s">
        <v>1657</v>
      </c>
      <c r="C549" s="10" t="s">
        <v>1660</v>
      </c>
      <c r="D549" s="9" t="s">
        <v>1582</v>
      </c>
      <c r="E549" s="70" t="s">
        <v>746</v>
      </c>
      <c r="F549" s="73">
        <f>ROUND(IFERROR(VLOOKUP(C549,#REF!,4,FALSE), 0.8014),3)</f>
        <v>0.80100000000000005</v>
      </c>
      <c r="G549" s="74">
        <f>ROUND(IFERROR(VLOOKUP(C549,#REF!,3,FALSE),0.9227),3)</f>
        <v>0.92300000000000004</v>
      </c>
    </row>
    <row r="550" spans="1:7" ht="43.2" x14ac:dyDescent="0.3">
      <c r="A550" s="11" t="s">
        <v>555</v>
      </c>
      <c r="B550" s="9" t="s">
        <v>915</v>
      </c>
      <c r="C550" s="10" t="s">
        <v>913</v>
      </c>
      <c r="D550" s="9" t="s">
        <v>912</v>
      </c>
      <c r="E550" s="70" t="s">
        <v>746</v>
      </c>
      <c r="F550" s="73">
        <f>ROUND(IFERROR(VLOOKUP(C550,#REF!,4,FALSE), 0.8014),3)</f>
        <v>0.80100000000000005</v>
      </c>
      <c r="G550" s="74">
        <f>ROUND(IFERROR(VLOOKUP(C550,#REF!,3,FALSE),0.9227),3)</f>
        <v>0.92300000000000004</v>
      </c>
    </row>
    <row r="551" spans="1:7" ht="43.2" x14ac:dyDescent="0.3">
      <c r="A551" s="11" t="s">
        <v>555</v>
      </c>
      <c r="B551" s="9" t="s">
        <v>915</v>
      </c>
      <c r="C551" s="10" t="s">
        <v>1660</v>
      </c>
      <c r="D551" s="9" t="s">
        <v>1582</v>
      </c>
      <c r="E551" s="70" t="s">
        <v>746</v>
      </c>
      <c r="F551" s="73">
        <f>ROUND(IFERROR(VLOOKUP(C551,#REF!,4,FALSE), 0.8014),3)</f>
        <v>0.80100000000000005</v>
      </c>
      <c r="G551" s="74">
        <f>ROUND(IFERROR(VLOOKUP(C551,#REF!,3,FALSE),0.9227),3)</f>
        <v>0.92300000000000004</v>
      </c>
    </row>
    <row r="552" spans="1:7" x14ac:dyDescent="0.3">
      <c r="A552" s="11" t="s">
        <v>556</v>
      </c>
      <c r="B552" s="9" t="s">
        <v>1385</v>
      </c>
      <c r="C552" s="10" t="s">
        <v>1383</v>
      </c>
      <c r="D552" s="9" t="s">
        <v>1382</v>
      </c>
      <c r="E552" s="70" t="s">
        <v>746</v>
      </c>
      <c r="F552" s="73">
        <f>ROUND(IFERROR(VLOOKUP(C552,#REF!,4,FALSE), 0.8014),3)</f>
        <v>0.80100000000000005</v>
      </c>
      <c r="G552" s="74">
        <f>ROUND(IFERROR(VLOOKUP(C552,#REF!,3,FALSE),0.9227),3)</f>
        <v>0.92300000000000004</v>
      </c>
    </row>
    <row r="553" spans="1:7" x14ac:dyDescent="0.3">
      <c r="A553" s="11" t="s">
        <v>556</v>
      </c>
      <c r="B553" s="9" t="s">
        <v>1385</v>
      </c>
      <c r="C553" s="10" t="s">
        <v>1630</v>
      </c>
      <c r="D553" s="9" t="s">
        <v>1462</v>
      </c>
      <c r="E553" s="70" t="s">
        <v>746</v>
      </c>
      <c r="F553" s="73">
        <f>ROUND(IFERROR(VLOOKUP(C553,#REF!,4,FALSE), 0.8014),3)</f>
        <v>0.80100000000000005</v>
      </c>
      <c r="G553" s="74">
        <f>ROUND(IFERROR(VLOOKUP(C553,#REF!,3,FALSE),0.9227),3)</f>
        <v>0.92300000000000004</v>
      </c>
    </row>
    <row r="554" spans="1:7" x14ac:dyDescent="0.3">
      <c r="A554" s="11" t="s">
        <v>556</v>
      </c>
      <c r="B554" s="9" t="s">
        <v>1385</v>
      </c>
      <c r="C554" s="10" t="s">
        <v>1656</v>
      </c>
      <c r="D554" s="9" t="s">
        <v>1655</v>
      </c>
      <c r="E554" s="70" t="s">
        <v>746</v>
      </c>
      <c r="F554" s="73">
        <f>ROUND(IFERROR(VLOOKUP(C554,#REF!,4,FALSE), 0.8014),3)</f>
        <v>0.80100000000000005</v>
      </c>
      <c r="G554" s="74">
        <f>ROUND(IFERROR(VLOOKUP(C554,#REF!,3,FALSE),0.9227),3)</f>
        <v>0.92300000000000004</v>
      </c>
    </row>
    <row r="555" spans="1:7" ht="43.2" x14ac:dyDescent="0.3">
      <c r="A555" s="11" t="s">
        <v>557</v>
      </c>
      <c r="B555" s="9" t="s">
        <v>1386</v>
      </c>
      <c r="C555" s="10" t="s">
        <v>1383</v>
      </c>
      <c r="D555" s="9" t="s">
        <v>1382</v>
      </c>
      <c r="E555" s="70" t="s">
        <v>746</v>
      </c>
      <c r="F555" s="73">
        <f>ROUND(IFERROR(VLOOKUP(C555,#REF!,4,FALSE), 0.8014),3)</f>
        <v>0.80100000000000005</v>
      </c>
      <c r="G555" s="74">
        <f>ROUND(IFERROR(VLOOKUP(C555,#REF!,3,FALSE),0.9227),3)</f>
        <v>0.92300000000000004</v>
      </c>
    </row>
    <row r="556" spans="1:7" ht="43.2" x14ac:dyDescent="0.3">
      <c r="A556" s="11" t="s">
        <v>557</v>
      </c>
      <c r="B556" s="9" t="s">
        <v>1386</v>
      </c>
      <c r="C556" s="10" t="s">
        <v>1392</v>
      </c>
      <c r="D556" s="9" t="s">
        <v>1391</v>
      </c>
      <c r="E556" s="70" t="s">
        <v>746</v>
      </c>
      <c r="F556" s="73">
        <f>ROUND(IFERROR(VLOOKUP(C556,#REF!,4,FALSE), 0.8014),3)</f>
        <v>0.80100000000000005</v>
      </c>
      <c r="G556" s="74">
        <f>ROUND(IFERROR(VLOOKUP(C556,#REF!,3,FALSE),0.9227),3)</f>
        <v>0.92300000000000004</v>
      </c>
    </row>
    <row r="557" spans="1:7" ht="43.2" x14ac:dyDescent="0.3">
      <c r="A557" s="11" t="s">
        <v>557</v>
      </c>
      <c r="B557" s="9" t="s">
        <v>1386</v>
      </c>
      <c r="C557" s="10" t="s">
        <v>1630</v>
      </c>
      <c r="D557" s="9" t="s">
        <v>1462</v>
      </c>
      <c r="E557" s="70" t="s">
        <v>746</v>
      </c>
      <c r="F557" s="73">
        <f>ROUND(IFERROR(VLOOKUP(C557,#REF!,4,FALSE), 0.8014),3)</f>
        <v>0.80100000000000005</v>
      </c>
      <c r="G557" s="74">
        <f>ROUND(IFERROR(VLOOKUP(C557,#REF!,3,FALSE),0.9227),3)</f>
        <v>0.92300000000000004</v>
      </c>
    </row>
    <row r="558" spans="1:7" ht="43.2" x14ac:dyDescent="0.3">
      <c r="A558" s="11" t="s">
        <v>557</v>
      </c>
      <c r="B558" s="9" t="s">
        <v>1386</v>
      </c>
      <c r="C558" s="10" t="s">
        <v>1656</v>
      </c>
      <c r="D558" s="9" t="s">
        <v>1655</v>
      </c>
      <c r="E558" s="70" t="s">
        <v>746</v>
      </c>
      <c r="F558" s="73">
        <f>ROUND(IFERROR(VLOOKUP(C558,#REF!,4,FALSE), 0.8014),3)</f>
        <v>0.80100000000000005</v>
      </c>
      <c r="G558" s="74">
        <f>ROUND(IFERROR(VLOOKUP(C558,#REF!,3,FALSE),0.9227),3)</f>
        <v>0.92300000000000004</v>
      </c>
    </row>
    <row r="559" spans="1:7" ht="28.8" x14ac:dyDescent="0.3">
      <c r="A559" s="11" t="s">
        <v>558</v>
      </c>
      <c r="B559" s="9" t="s">
        <v>1631</v>
      </c>
      <c r="C559" s="10" t="s">
        <v>1630</v>
      </c>
      <c r="D559" s="9" t="s">
        <v>1462</v>
      </c>
      <c r="E559" s="70" t="s">
        <v>746</v>
      </c>
      <c r="F559" s="73">
        <f>ROUND(IFERROR(VLOOKUP(C559,#REF!,4,FALSE), 0.8014),3)</f>
        <v>0.80100000000000005</v>
      </c>
      <c r="G559" s="74">
        <f>ROUND(IFERROR(VLOOKUP(C559,#REF!,3,FALSE),0.9227),3)</f>
        <v>0.92300000000000004</v>
      </c>
    </row>
    <row r="560" spans="1:7" ht="28.8" x14ac:dyDescent="0.3">
      <c r="A560" s="11" t="s">
        <v>558</v>
      </c>
      <c r="B560" s="9" t="s">
        <v>1631</v>
      </c>
      <c r="C560" s="10" t="s">
        <v>1656</v>
      </c>
      <c r="D560" s="9" t="s">
        <v>1655</v>
      </c>
      <c r="E560" s="70" t="s">
        <v>746</v>
      </c>
      <c r="F560" s="73">
        <f>ROUND(IFERROR(VLOOKUP(C560,#REF!,4,FALSE), 0.8014),3)</f>
        <v>0.80100000000000005</v>
      </c>
      <c r="G560" s="74">
        <f>ROUND(IFERROR(VLOOKUP(C560,#REF!,3,FALSE),0.9227),3)</f>
        <v>0.92300000000000004</v>
      </c>
    </row>
    <row r="561" spans="1:7" x14ac:dyDescent="0.3">
      <c r="A561" s="11" t="s">
        <v>559</v>
      </c>
      <c r="B561" s="9" t="s">
        <v>1632</v>
      </c>
      <c r="C561" s="10" t="s">
        <v>1630</v>
      </c>
      <c r="D561" s="9" t="s">
        <v>1462</v>
      </c>
      <c r="E561" s="70" t="s">
        <v>746</v>
      </c>
      <c r="F561" s="73">
        <f>ROUND(IFERROR(VLOOKUP(C561,#REF!,4,FALSE), 0.8014),3)</f>
        <v>0.80100000000000005</v>
      </c>
      <c r="G561" s="74">
        <f>ROUND(IFERROR(VLOOKUP(C561,#REF!,3,FALSE),0.9227),3)</f>
        <v>0.92300000000000004</v>
      </c>
    </row>
    <row r="562" spans="1:7" x14ac:dyDescent="0.3">
      <c r="A562" s="11" t="s">
        <v>559</v>
      </c>
      <c r="B562" s="9" t="s">
        <v>1632</v>
      </c>
      <c r="C562" s="10" t="s">
        <v>1656</v>
      </c>
      <c r="D562" s="9" t="s">
        <v>1655</v>
      </c>
      <c r="E562" s="70" t="s">
        <v>746</v>
      </c>
      <c r="F562" s="73">
        <f>ROUND(IFERROR(VLOOKUP(C562,#REF!,4,FALSE), 0.8014),3)</f>
        <v>0.80100000000000005</v>
      </c>
      <c r="G562" s="74">
        <f>ROUND(IFERROR(VLOOKUP(C562,#REF!,3,FALSE),0.9227),3)</f>
        <v>0.92300000000000004</v>
      </c>
    </row>
    <row r="563" spans="1:7" x14ac:dyDescent="0.3">
      <c r="A563" s="11" t="s">
        <v>560</v>
      </c>
      <c r="B563" s="9" t="s">
        <v>1387</v>
      </c>
      <c r="C563" s="10" t="s">
        <v>1383</v>
      </c>
      <c r="D563" s="9" t="s">
        <v>1382</v>
      </c>
      <c r="E563" s="70" t="s">
        <v>746</v>
      </c>
      <c r="F563" s="73">
        <f>ROUND(IFERROR(VLOOKUP(C563,#REF!,4,FALSE), 0.8014),3)</f>
        <v>0.80100000000000005</v>
      </c>
      <c r="G563" s="74">
        <f>ROUND(IFERROR(VLOOKUP(C563,#REF!,3,FALSE),0.9227),3)</f>
        <v>0.92300000000000004</v>
      </c>
    </row>
    <row r="564" spans="1:7" x14ac:dyDescent="0.3">
      <c r="A564" s="11" t="s">
        <v>560</v>
      </c>
      <c r="B564" s="9" t="s">
        <v>1387</v>
      </c>
      <c r="C564" s="10" t="s">
        <v>1630</v>
      </c>
      <c r="D564" s="9" t="s">
        <v>1462</v>
      </c>
      <c r="E564" s="70" t="s">
        <v>746</v>
      </c>
      <c r="F564" s="73">
        <f>ROUND(IFERROR(VLOOKUP(C564,#REF!,4,FALSE), 0.8014),3)</f>
        <v>0.80100000000000005</v>
      </c>
      <c r="G564" s="74">
        <f>ROUND(IFERROR(VLOOKUP(C564,#REF!,3,FALSE),0.9227),3)</f>
        <v>0.92300000000000004</v>
      </c>
    </row>
    <row r="565" spans="1:7" ht="43.2" x14ac:dyDescent="0.3">
      <c r="A565" s="11" t="s">
        <v>561</v>
      </c>
      <c r="B565" s="9" t="s">
        <v>1658</v>
      </c>
      <c r="C565" s="10" t="s">
        <v>1656</v>
      </c>
      <c r="D565" s="9" t="s">
        <v>1655</v>
      </c>
      <c r="E565" s="70" t="s">
        <v>746</v>
      </c>
      <c r="F565" s="73">
        <f>ROUND(IFERROR(VLOOKUP(C565,#REF!,4,FALSE), 0.8014),3)</f>
        <v>0.80100000000000005</v>
      </c>
      <c r="G565" s="74">
        <f>ROUND(IFERROR(VLOOKUP(C565,#REF!,3,FALSE),0.9227),3)</f>
        <v>0.92300000000000004</v>
      </c>
    </row>
    <row r="566" spans="1:7" ht="28.8" x14ac:dyDescent="0.3">
      <c r="A566" s="11" t="s">
        <v>562</v>
      </c>
      <c r="B566" s="9" t="s">
        <v>1388</v>
      </c>
      <c r="C566" s="10" t="s">
        <v>1383</v>
      </c>
      <c r="D566" s="9" t="s">
        <v>1382</v>
      </c>
      <c r="E566" s="70" t="s">
        <v>746</v>
      </c>
      <c r="F566" s="73">
        <f>ROUND(IFERROR(VLOOKUP(C566,#REF!,4,FALSE), 0.8014),3)</f>
        <v>0.80100000000000005</v>
      </c>
      <c r="G566" s="74">
        <f>ROUND(IFERROR(VLOOKUP(C566,#REF!,3,FALSE),0.9227),3)</f>
        <v>0.92300000000000004</v>
      </c>
    </row>
    <row r="567" spans="1:7" ht="28.8" x14ac:dyDescent="0.3">
      <c r="A567" s="11" t="s">
        <v>562</v>
      </c>
      <c r="B567" s="9" t="s">
        <v>1388</v>
      </c>
      <c r="C567" s="10" t="s">
        <v>1630</v>
      </c>
      <c r="D567" s="9" t="s">
        <v>1462</v>
      </c>
      <c r="E567" s="70" t="s">
        <v>746</v>
      </c>
      <c r="F567" s="73">
        <f>ROUND(IFERROR(VLOOKUP(C567,#REF!,4,FALSE), 0.8014),3)</f>
        <v>0.80100000000000005</v>
      </c>
      <c r="G567" s="74">
        <f>ROUND(IFERROR(VLOOKUP(C567,#REF!,3,FALSE),0.9227),3)</f>
        <v>0.92300000000000004</v>
      </c>
    </row>
    <row r="568" spans="1:7" ht="28.8" x14ac:dyDescent="0.3">
      <c r="A568" s="11" t="s">
        <v>563</v>
      </c>
      <c r="B568" s="9" t="s">
        <v>916</v>
      </c>
      <c r="C568" s="10" t="s">
        <v>913</v>
      </c>
      <c r="D568" s="9" t="s">
        <v>912</v>
      </c>
      <c r="E568" s="70" t="s">
        <v>746</v>
      </c>
      <c r="F568" s="73">
        <f>ROUND(IFERROR(VLOOKUP(C568,#REF!,4,FALSE), 0.8014),3)</f>
        <v>0.80100000000000005</v>
      </c>
      <c r="G568" s="74">
        <f>ROUND(IFERROR(VLOOKUP(C568,#REF!,3,FALSE),0.9227),3)</f>
        <v>0.92300000000000004</v>
      </c>
    </row>
    <row r="569" spans="1:7" x14ac:dyDescent="0.3">
      <c r="A569" s="11" t="s">
        <v>563</v>
      </c>
      <c r="B569" s="9" t="s">
        <v>916</v>
      </c>
      <c r="C569" s="10" t="s">
        <v>1660</v>
      </c>
      <c r="D569" s="9" t="s">
        <v>1582</v>
      </c>
      <c r="E569" s="70" t="s">
        <v>746</v>
      </c>
      <c r="F569" s="73">
        <f>ROUND(IFERROR(VLOOKUP(C569,#REF!,4,FALSE), 0.8014),3)</f>
        <v>0.80100000000000005</v>
      </c>
      <c r="G569" s="74">
        <f>ROUND(IFERROR(VLOOKUP(C569,#REF!,3,FALSE),0.9227),3)</f>
        <v>0.92300000000000004</v>
      </c>
    </row>
    <row r="570" spans="1:7" x14ac:dyDescent="0.3">
      <c r="A570" s="11" t="s">
        <v>564</v>
      </c>
      <c r="B570" s="9" t="s">
        <v>1633</v>
      </c>
      <c r="C570" s="10" t="s">
        <v>1630</v>
      </c>
      <c r="D570" s="9" t="s">
        <v>1462</v>
      </c>
      <c r="E570" s="70" t="s">
        <v>746</v>
      </c>
      <c r="F570" s="73">
        <f>ROUND(IFERROR(VLOOKUP(C570,#REF!,4,FALSE), 0.8014),3)</f>
        <v>0.80100000000000005</v>
      </c>
      <c r="G570" s="74">
        <f>ROUND(IFERROR(VLOOKUP(C570,#REF!,3,FALSE),0.9227),3)</f>
        <v>0.92300000000000004</v>
      </c>
    </row>
    <row r="571" spans="1:7" ht="28.8" x14ac:dyDescent="0.3">
      <c r="A571" s="11" t="s">
        <v>565</v>
      </c>
      <c r="B571" s="9" t="s">
        <v>1634</v>
      </c>
      <c r="C571" s="10" t="s">
        <v>1630</v>
      </c>
      <c r="D571" s="9" t="s">
        <v>1462</v>
      </c>
      <c r="E571" s="70" t="s">
        <v>746</v>
      </c>
      <c r="F571" s="73">
        <f>ROUND(IFERROR(VLOOKUP(C571,#REF!,4,FALSE), 0.8014),3)</f>
        <v>0.80100000000000005</v>
      </c>
      <c r="G571" s="74">
        <f>ROUND(IFERROR(VLOOKUP(C571,#REF!,3,FALSE),0.9227),3)</f>
        <v>0.92300000000000004</v>
      </c>
    </row>
    <row r="572" spans="1:7" ht="28.8" x14ac:dyDescent="0.3">
      <c r="A572" s="11" t="s">
        <v>565</v>
      </c>
      <c r="B572" s="9" t="s">
        <v>1634</v>
      </c>
      <c r="C572" s="10" t="s">
        <v>1656</v>
      </c>
      <c r="D572" s="9" t="s">
        <v>1655</v>
      </c>
      <c r="E572" s="70" t="s">
        <v>746</v>
      </c>
      <c r="F572" s="73">
        <f>ROUND(IFERROR(VLOOKUP(C572,#REF!,4,FALSE), 0.8014),3)</f>
        <v>0.80100000000000005</v>
      </c>
      <c r="G572" s="74">
        <f>ROUND(IFERROR(VLOOKUP(C572,#REF!,3,FALSE),0.9227),3)</f>
        <v>0.92300000000000004</v>
      </c>
    </row>
    <row r="573" spans="1:7" ht="28.8" x14ac:dyDescent="0.3">
      <c r="A573" s="11" t="s">
        <v>566</v>
      </c>
      <c r="B573" s="9" t="s">
        <v>1389</v>
      </c>
      <c r="C573" s="10" t="s">
        <v>1383</v>
      </c>
      <c r="D573" s="9" t="s">
        <v>1382</v>
      </c>
      <c r="E573" s="70" t="s">
        <v>746</v>
      </c>
      <c r="F573" s="73">
        <f>ROUND(IFERROR(VLOOKUP(C573,#REF!,4,FALSE), 0.8014),3)</f>
        <v>0.80100000000000005</v>
      </c>
      <c r="G573" s="74">
        <f>ROUND(IFERROR(VLOOKUP(C573,#REF!,3,FALSE),0.9227),3)</f>
        <v>0.92300000000000004</v>
      </c>
    </row>
    <row r="574" spans="1:7" ht="28.8" x14ac:dyDescent="0.3">
      <c r="A574" s="11" t="s">
        <v>566</v>
      </c>
      <c r="B574" s="9" t="s">
        <v>1389</v>
      </c>
      <c r="C574" s="10" t="s">
        <v>1630</v>
      </c>
      <c r="D574" s="9" t="s">
        <v>1462</v>
      </c>
      <c r="E574" s="70" t="s">
        <v>746</v>
      </c>
      <c r="F574" s="73">
        <f>ROUND(IFERROR(VLOOKUP(C574,#REF!,4,FALSE), 0.8014),3)</f>
        <v>0.80100000000000005</v>
      </c>
      <c r="G574" s="74">
        <f>ROUND(IFERROR(VLOOKUP(C574,#REF!,3,FALSE),0.9227),3)</f>
        <v>0.92300000000000004</v>
      </c>
    </row>
    <row r="575" spans="1:7" ht="28.8" x14ac:dyDescent="0.3">
      <c r="A575" s="11" t="s">
        <v>567</v>
      </c>
      <c r="B575" s="9" t="s">
        <v>1390</v>
      </c>
      <c r="C575" s="10" t="s">
        <v>1383</v>
      </c>
      <c r="D575" s="9" t="s">
        <v>1382</v>
      </c>
      <c r="E575" s="70" t="s">
        <v>746</v>
      </c>
      <c r="F575" s="73">
        <f>ROUND(IFERROR(VLOOKUP(C575,#REF!,4,FALSE), 0.8014),3)</f>
        <v>0.80100000000000005</v>
      </c>
      <c r="G575" s="74">
        <f>ROUND(IFERROR(VLOOKUP(C575,#REF!,3,FALSE),0.9227),3)</f>
        <v>0.92300000000000004</v>
      </c>
    </row>
    <row r="576" spans="1:7" ht="28.8" x14ac:dyDescent="0.3">
      <c r="A576" s="11" t="s">
        <v>567</v>
      </c>
      <c r="B576" s="9" t="s">
        <v>1390</v>
      </c>
      <c r="C576" s="10" t="s">
        <v>1630</v>
      </c>
      <c r="D576" s="9" t="s">
        <v>1462</v>
      </c>
      <c r="E576" s="70" t="s">
        <v>746</v>
      </c>
      <c r="F576" s="73">
        <f>ROUND(IFERROR(VLOOKUP(C576,#REF!,4,FALSE), 0.8014),3)</f>
        <v>0.80100000000000005</v>
      </c>
      <c r="G576" s="74">
        <f>ROUND(IFERROR(VLOOKUP(C576,#REF!,3,FALSE),0.9227),3)</f>
        <v>0.92300000000000004</v>
      </c>
    </row>
    <row r="577" spans="1:7" x14ac:dyDescent="0.3">
      <c r="A577" s="11" t="s">
        <v>568</v>
      </c>
      <c r="B577" s="9" t="s">
        <v>919</v>
      </c>
      <c r="C577" s="10" t="s">
        <v>918</v>
      </c>
      <c r="D577" s="9" t="s">
        <v>917</v>
      </c>
      <c r="E577" s="70" t="s">
        <v>746</v>
      </c>
      <c r="F577" s="73">
        <f>ROUND(IFERROR(VLOOKUP(C577,#REF!,4,FALSE), 0.8014),3)</f>
        <v>0.80100000000000005</v>
      </c>
      <c r="G577" s="74">
        <f>ROUND(IFERROR(VLOOKUP(C577,#REF!,3,FALSE),0.9227),3)</f>
        <v>0.92300000000000004</v>
      </c>
    </row>
    <row r="578" spans="1:7" ht="28.8" x14ac:dyDescent="0.3">
      <c r="A578" s="11" t="s">
        <v>568</v>
      </c>
      <c r="B578" s="9" t="s">
        <v>919</v>
      </c>
      <c r="C578" s="10" t="s">
        <v>1394</v>
      </c>
      <c r="D578" s="9" t="s">
        <v>1393</v>
      </c>
      <c r="E578" s="70" t="s">
        <v>746</v>
      </c>
      <c r="F578" s="73">
        <f>ROUND(IFERROR(VLOOKUP(C578,#REF!,4,FALSE), 0.8014),3)</f>
        <v>0.80100000000000005</v>
      </c>
      <c r="G578" s="74">
        <f>ROUND(IFERROR(VLOOKUP(C578,#REF!,3,FALSE),0.9227),3)</f>
        <v>0.92300000000000004</v>
      </c>
    </row>
    <row r="579" spans="1:7" ht="28.8" x14ac:dyDescent="0.3">
      <c r="A579" s="11" t="s">
        <v>569</v>
      </c>
      <c r="B579" s="9" t="s">
        <v>920</v>
      </c>
      <c r="C579" s="10" t="s">
        <v>918</v>
      </c>
      <c r="D579" s="9" t="s">
        <v>917</v>
      </c>
      <c r="E579" s="70" t="s">
        <v>746</v>
      </c>
      <c r="F579" s="73">
        <f>ROUND(IFERROR(VLOOKUP(C579,#REF!,4,FALSE), 0.8014),3)</f>
        <v>0.80100000000000005</v>
      </c>
      <c r="G579" s="74">
        <f>ROUND(IFERROR(VLOOKUP(C579,#REF!,3,FALSE),0.9227),3)</f>
        <v>0.92300000000000004</v>
      </c>
    </row>
    <row r="580" spans="1:7" ht="28.8" x14ac:dyDescent="0.3">
      <c r="A580" s="11" t="s">
        <v>569</v>
      </c>
      <c r="B580" s="9" t="s">
        <v>920</v>
      </c>
      <c r="C580" s="10" t="s">
        <v>1179</v>
      </c>
      <c r="D580" s="9" t="s">
        <v>1178</v>
      </c>
      <c r="E580" s="70" t="s">
        <v>746</v>
      </c>
      <c r="F580" s="73">
        <f>ROUND(IFERROR(VLOOKUP(C580,#REF!,4,FALSE), 0.8014),3)</f>
        <v>0.80100000000000005</v>
      </c>
      <c r="G580" s="74">
        <f>ROUND(IFERROR(VLOOKUP(C580,#REF!,3,FALSE),0.9227),3)</f>
        <v>0.92300000000000004</v>
      </c>
    </row>
    <row r="581" spans="1:7" ht="28.8" x14ac:dyDescent="0.3">
      <c r="A581" s="11" t="s">
        <v>569</v>
      </c>
      <c r="B581" s="9" t="s">
        <v>920</v>
      </c>
      <c r="C581" s="10" t="s">
        <v>1394</v>
      </c>
      <c r="D581" s="9" t="s">
        <v>1393</v>
      </c>
      <c r="E581" s="70" t="s">
        <v>746</v>
      </c>
      <c r="F581" s="73">
        <f>ROUND(IFERROR(VLOOKUP(C581,#REF!,4,FALSE), 0.8014),3)</f>
        <v>0.80100000000000005</v>
      </c>
      <c r="G581" s="74">
        <f>ROUND(IFERROR(VLOOKUP(C581,#REF!,3,FALSE),0.9227),3)</f>
        <v>0.92300000000000004</v>
      </c>
    </row>
    <row r="582" spans="1:7" ht="28.8" x14ac:dyDescent="0.3">
      <c r="A582" s="11" t="s">
        <v>569</v>
      </c>
      <c r="B582" s="9" t="s">
        <v>920</v>
      </c>
      <c r="C582" s="10" t="s">
        <v>1396</v>
      </c>
      <c r="D582" s="9" t="s">
        <v>1395</v>
      </c>
      <c r="E582" s="70" t="s">
        <v>746</v>
      </c>
      <c r="F582" s="73">
        <f>ROUND(IFERROR(VLOOKUP(C582,#REF!,4,FALSE), 0.8014),3)</f>
        <v>0.80100000000000005</v>
      </c>
      <c r="G582" s="74">
        <f>ROUND(IFERROR(VLOOKUP(C582,#REF!,3,FALSE),0.9227),3)</f>
        <v>0.92300000000000004</v>
      </c>
    </row>
    <row r="583" spans="1:7" ht="28.8" x14ac:dyDescent="0.3">
      <c r="A583" s="11" t="s">
        <v>570</v>
      </c>
      <c r="B583" s="9" t="s">
        <v>1103</v>
      </c>
      <c r="C583" s="10" t="s">
        <v>1102</v>
      </c>
      <c r="D583" s="9" t="s">
        <v>1101</v>
      </c>
      <c r="E583" s="70" t="s">
        <v>746</v>
      </c>
      <c r="F583" s="73">
        <f>ROUND(IFERROR(VLOOKUP(C583,#REF!,4,FALSE), 0.8014),3)</f>
        <v>0.80100000000000005</v>
      </c>
      <c r="G583" s="74">
        <f>ROUND(IFERROR(VLOOKUP(C583,#REF!,3,FALSE),0.9227),3)</f>
        <v>0.92300000000000004</v>
      </c>
    </row>
    <row r="584" spans="1:7" ht="28.8" x14ac:dyDescent="0.3">
      <c r="A584" s="11" t="s">
        <v>570</v>
      </c>
      <c r="B584" s="9" t="s">
        <v>1103</v>
      </c>
      <c r="C584" s="10" t="s">
        <v>1108</v>
      </c>
      <c r="D584" s="9" t="s">
        <v>787</v>
      </c>
      <c r="E584" s="70" t="s">
        <v>746</v>
      </c>
      <c r="F584" s="73">
        <f>ROUND(IFERROR(VLOOKUP(C584,#REF!,4,FALSE), 0.8014),3)</f>
        <v>0.80100000000000005</v>
      </c>
      <c r="G584" s="74">
        <f>ROUND(IFERROR(VLOOKUP(C584,#REF!,3,FALSE),0.9227),3)</f>
        <v>0.92300000000000004</v>
      </c>
    </row>
    <row r="585" spans="1:7" ht="28.8" x14ac:dyDescent="0.3">
      <c r="A585" s="11" t="s">
        <v>570</v>
      </c>
      <c r="B585" s="9" t="s">
        <v>1103</v>
      </c>
      <c r="C585" s="10" t="s">
        <v>1397</v>
      </c>
      <c r="D585" s="9" t="s">
        <v>921</v>
      </c>
      <c r="E585" s="70" t="s">
        <v>746</v>
      </c>
      <c r="F585" s="73">
        <f>ROUND(IFERROR(VLOOKUP(C585,#REF!,4,FALSE), 0.8014),3)</f>
        <v>0.80100000000000005</v>
      </c>
      <c r="G585" s="74">
        <f>ROUND(IFERROR(VLOOKUP(C585,#REF!,3,FALSE),0.9227),3)</f>
        <v>0.92300000000000004</v>
      </c>
    </row>
    <row r="586" spans="1:7" ht="28.8" x14ac:dyDescent="0.3">
      <c r="A586" s="11" t="s">
        <v>570</v>
      </c>
      <c r="B586" s="9" t="s">
        <v>1103</v>
      </c>
      <c r="C586" s="11" t="s">
        <v>1746</v>
      </c>
      <c r="D586" s="9" t="s">
        <v>1745</v>
      </c>
      <c r="E586" s="70" t="s">
        <v>1671</v>
      </c>
      <c r="F586" s="73">
        <f>ROUND(IFERROR(VLOOKUP(C586,#REF!,4,FALSE), 0.8014),3)</f>
        <v>0.80100000000000005</v>
      </c>
      <c r="G586" s="74">
        <f>ROUND(IFERROR(VLOOKUP(C586,#REF!,3,FALSE),0.9227),3)</f>
        <v>0.92300000000000004</v>
      </c>
    </row>
    <row r="587" spans="1:7" ht="28.8" x14ac:dyDescent="0.3">
      <c r="A587" s="11" t="s">
        <v>570</v>
      </c>
      <c r="B587" s="9" t="s">
        <v>1103</v>
      </c>
      <c r="C587" s="11" t="s">
        <v>1806</v>
      </c>
      <c r="D587" s="9" t="s">
        <v>921</v>
      </c>
      <c r="E587" s="70" t="s">
        <v>1671</v>
      </c>
      <c r="F587" s="73">
        <f>ROUND(IFERROR(VLOOKUP(C587,#REF!,4,FALSE), 0.8014),3)</f>
        <v>0.80100000000000005</v>
      </c>
      <c r="G587" s="74">
        <f>ROUND(IFERROR(VLOOKUP(C587,#REF!,3,FALSE),0.9227),3)</f>
        <v>0.92300000000000004</v>
      </c>
    </row>
    <row r="588" spans="1:7" ht="28.8" x14ac:dyDescent="0.3">
      <c r="A588" s="11" t="s">
        <v>570</v>
      </c>
      <c r="B588" s="9" t="s">
        <v>1103</v>
      </c>
      <c r="C588" s="11" t="s">
        <v>1807</v>
      </c>
      <c r="D588" s="9" t="s">
        <v>1745</v>
      </c>
      <c r="E588" s="70" t="s">
        <v>1671</v>
      </c>
      <c r="F588" s="73">
        <f>ROUND(IFERROR(VLOOKUP(C588,#REF!,4,FALSE), 0.8014),3)</f>
        <v>0.80100000000000005</v>
      </c>
      <c r="G588" s="74">
        <f>ROUND(IFERROR(VLOOKUP(C588,#REF!,3,FALSE),0.9227),3)</f>
        <v>0.92300000000000004</v>
      </c>
    </row>
    <row r="589" spans="1:7" ht="28.8" x14ac:dyDescent="0.3">
      <c r="A589" s="11" t="s">
        <v>571</v>
      </c>
      <c r="B589" s="9" t="s">
        <v>1106</v>
      </c>
      <c r="C589" s="10" t="s">
        <v>1105</v>
      </c>
      <c r="D589" s="9" t="s">
        <v>1104</v>
      </c>
      <c r="E589" s="70" t="s">
        <v>746</v>
      </c>
      <c r="F589" s="73">
        <f>ROUND(IFERROR(VLOOKUP(C589,#REF!,4,FALSE), 0.8014),3)</f>
        <v>0.80100000000000005</v>
      </c>
      <c r="G589" s="74">
        <f>ROUND(IFERROR(VLOOKUP(C589,#REF!,3,FALSE),0.9227),3)</f>
        <v>0.92300000000000004</v>
      </c>
    </row>
    <row r="590" spans="1:7" ht="28.8" x14ac:dyDescent="0.3">
      <c r="A590" s="11" t="s">
        <v>572</v>
      </c>
      <c r="B590" s="9" t="s">
        <v>1107</v>
      </c>
      <c r="C590" s="10" t="s">
        <v>1105</v>
      </c>
      <c r="D590" s="9" t="s">
        <v>1104</v>
      </c>
      <c r="E590" s="70" t="s">
        <v>746</v>
      </c>
      <c r="F590" s="73">
        <f>ROUND(IFERROR(VLOOKUP(C590,#REF!,4,FALSE), 0.8014),3)</f>
        <v>0.80100000000000005</v>
      </c>
      <c r="G590" s="74">
        <f>ROUND(IFERROR(VLOOKUP(C590,#REF!,3,FALSE),0.9227),3)</f>
        <v>0.92300000000000004</v>
      </c>
    </row>
    <row r="591" spans="1:7" ht="28.8" x14ac:dyDescent="0.3">
      <c r="A591" s="11" t="s">
        <v>573</v>
      </c>
      <c r="B591" s="9" t="s">
        <v>1637</v>
      </c>
      <c r="C591" s="10" t="s">
        <v>1636</v>
      </c>
      <c r="D591" s="9" t="s">
        <v>1635</v>
      </c>
      <c r="E591" s="70" t="s">
        <v>746</v>
      </c>
      <c r="F591" s="73">
        <f>ROUND(IFERROR(VLOOKUP(C591,#REF!,4,FALSE), 0.8014),3)</f>
        <v>0.80100000000000005</v>
      </c>
      <c r="G591" s="74">
        <f>ROUND(IFERROR(VLOOKUP(C591,#REF!,3,FALSE),0.9227),3)</f>
        <v>0.92300000000000004</v>
      </c>
    </row>
    <row r="592" spans="1:7" ht="43.2" x14ac:dyDescent="0.3">
      <c r="A592" s="11" t="s">
        <v>574</v>
      </c>
      <c r="B592" s="9" t="s">
        <v>1114</v>
      </c>
      <c r="C592" s="10" t="s">
        <v>1113</v>
      </c>
      <c r="D592" s="9" t="s">
        <v>1112</v>
      </c>
      <c r="E592" s="70" t="s">
        <v>746</v>
      </c>
      <c r="F592" s="73">
        <f>ROUND(IFERROR(VLOOKUP(C592,#REF!,4,FALSE), 0.8014),3)</f>
        <v>0.80100000000000005</v>
      </c>
      <c r="G592" s="74">
        <f>ROUND(IFERROR(VLOOKUP(C592,#REF!,3,FALSE),0.9227),3)</f>
        <v>0.92300000000000004</v>
      </c>
    </row>
    <row r="593" spans="1:7" ht="43.2" x14ac:dyDescent="0.3">
      <c r="A593" s="11" t="s">
        <v>574</v>
      </c>
      <c r="B593" s="9" t="s">
        <v>1114</v>
      </c>
      <c r="C593" s="10" t="s">
        <v>1596</v>
      </c>
      <c r="D593" s="9" t="s">
        <v>1595</v>
      </c>
      <c r="E593" s="70" t="s">
        <v>746</v>
      </c>
      <c r="F593" s="73">
        <f>ROUND(IFERROR(VLOOKUP(C593,#REF!,4,FALSE), 0.8014),3)</f>
        <v>0.80100000000000005</v>
      </c>
      <c r="G593" s="74">
        <f>ROUND(IFERROR(VLOOKUP(C593,#REF!,3,FALSE),0.9227),3)</f>
        <v>0.92300000000000004</v>
      </c>
    </row>
    <row r="594" spans="1:7" ht="43.2" x14ac:dyDescent="0.3">
      <c r="A594" s="11" t="s">
        <v>574</v>
      </c>
      <c r="B594" s="9" t="s">
        <v>1114</v>
      </c>
      <c r="C594" s="10" t="s">
        <v>1636</v>
      </c>
      <c r="D594" s="9" t="s">
        <v>1635</v>
      </c>
      <c r="E594" s="70" t="s">
        <v>746</v>
      </c>
      <c r="F594" s="73">
        <f>ROUND(IFERROR(VLOOKUP(C594,#REF!,4,FALSE), 0.8014),3)</f>
        <v>0.80100000000000005</v>
      </c>
      <c r="G594" s="74">
        <f>ROUND(IFERROR(VLOOKUP(C594,#REF!,3,FALSE),0.9227),3)</f>
        <v>0.92300000000000004</v>
      </c>
    </row>
    <row r="595" spans="1:7" x14ac:dyDescent="0.3">
      <c r="A595" s="11" t="s">
        <v>576</v>
      </c>
      <c r="B595" s="9" t="s">
        <v>1413</v>
      </c>
      <c r="C595" s="10" t="s">
        <v>1412</v>
      </c>
      <c r="D595" s="9" t="s">
        <v>1411</v>
      </c>
      <c r="E595" s="70" t="s">
        <v>746</v>
      </c>
      <c r="F595" s="73">
        <f>ROUND(IFERROR(VLOOKUP(C595,#REF!,4,FALSE), 0.8014),3)</f>
        <v>0.80100000000000005</v>
      </c>
      <c r="G595" s="74">
        <f>ROUND(IFERROR(VLOOKUP(C595,#REF!,3,FALSE),0.9227),3)</f>
        <v>0.92300000000000004</v>
      </c>
    </row>
    <row r="596" spans="1:7" x14ac:dyDescent="0.3">
      <c r="A596" s="11" t="s">
        <v>576</v>
      </c>
      <c r="B596" s="9" t="s">
        <v>1413</v>
      </c>
      <c r="C596" s="10" t="s">
        <v>1656</v>
      </c>
      <c r="D596" s="9" t="s">
        <v>1655</v>
      </c>
      <c r="E596" s="70" t="s">
        <v>746</v>
      </c>
      <c r="F596" s="73">
        <f>ROUND(IFERROR(VLOOKUP(C596,#REF!,4,FALSE), 0.8014),3)</f>
        <v>0.80100000000000005</v>
      </c>
      <c r="G596" s="74">
        <f>ROUND(IFERROR(VLOOKUP(C596,#REF!,3,FALSE),0.9227),3)</f>
        <v>0.92300000000000004</v>
      </c>
    </row>
    <row r="597" spans="1:7" x14ac:dyDescent="0.3">
      <c r="A597" s="11" t="s">
        <v>577</v>
      </c>
      <c r="B597" s="9" t="s">
        <v>1597</v>
      </c>
      <c r="C597" s="10" t="s">
        <v>1596</v>
      </c>
      <c r="D597" s="9" t="s">
        <v>1595</v>
      </c>
      <c r="E597" s="70" t="s">
        <v>746</v>
      </c>
      <c r="F597" s="73">
        <f>ROUND(IFERROR(VLOOKUP(C597,#REF!,4,FALSE), 0.8014),3)</f>
        <v>0.80100000000000005</v>
      </c>
      <c r="G597" s="74">
        <f>ROUND(IFERROR(VLOOKUP(C597,#REF!,3,FALSE),0.9227),3)</f>
        <v>0.92300000000000004</v>
      </c>
    </row>
    <row r="598" spans="1:7" ht="28.8" x14ac:dyDescent="0.3">
      <c r="A598" s="11" t="s">
        <v>578</v>
      </c>
      <c r="B598" s="9" t="s">
        <v>1111</v>
      </c>
      <c r="C598" s="10" t="s">
        <v>1113</v>
      </c>
      <c r="D598" s="9" t="s">
        <v>1112</v>
      </c>
      <c r="E598" s="70" t="s">
        <v>746</v>
      </c>
      <c r="F598" s="73">
        <f>ROUND(IFERROR(VLOOKUP(C598,#REF!,4,FALSE), 0.8014),3)</f>
        <v>0.80100000000000005</v>
      </c>
      <c r="G598" s="74">
        <f>ROUND(IFERROR(VLOOKUP(C598,#REF!,3,FALSE),0.9227),3)</f>
        <v>0.92300000000000004</v>
      </c>
    </row>
    <row r="599" spans="1:7" ht="28.8" x14ac:dyDescent="0.3">
      <c r="A599" s="11" t="s">
        <v>578</v>
      </c>
      <c r="B599" s="9" t="s">
        <v>1111</v>
      </c>
      <c r="C599" s="10" t="s">
        <v>1110</v>
      </c>
      <c r="D599" s="9" t="s">
        <v>1109</v>
      </c>
      <c r="E599" s="70" t="s">
        <v>746</v>
      </c>
      <c r="F599" s="73">
        <f>ROUND(IFERROR(VLOOKUP(C599,#REF!,4,FALSE), 0.8014),3)</f>
        <v>0.80100000000000005</v>
      </c>
      <c r="G599" s="74">
        <f>ROUND(IFERROR(VLOOKUP(C599,#REF!,3,FALSE),0.9227),3)</f>
        <v>0.92300000000000004</v>
      </c>
    </row>
    <row r="600" spans="1:7" ht="28.8" x14ac:dyDescent="0.3">
      <c r="A600" s="11" t="s">
        <v>578</v>
      </c>
      <c r="B600" s="9" t="s">
        <v>1111</v>
      </c>
      <c r="C600" s="10" t="s">
        <v>1113</v>
      </c>
      <c r="D600" s="9" t="s">
        <v>1112</v>
      </c>
      <c r="E600" s="70" t="s">
        <v>746</v>
      </c>
      <c r="F600" s="73">
        <f>ROUND(IFERROR(VLOOKUP(C600,#REF!,4,FALSE), 0.8014),3)</f>
        <v>0.80100000000000005</v>
      </c>
      <c r="G600" s="74">
        <f>ROUND(IFERROR(VLOOKUP(C600,#REF!,3,FALSE),0.9227),3)</f>
        <v>0.92300000000000004</v>
      </c>
    </row>
    <row r="601" spans="1:7" ht="28.8" x14ac:dyDescent="0.3">
      <c r="A601" s="11" t="s">
        <v>579</v>
      </c>
      <c r="B601" s="9" t="s">
        <v>1404</v>
      </c>
      <c r="C601" s="10" t="s">
        <v>1403</v>
      </c>
      <c r="D601" s="9" t="s">
        <v>1402</v>
      </c>
      <c r="E601" s="70" t="s">
        <v>746</v>
      </c>
      <c r="F601" s="73">
        <f>ROUND(IFERROR(VLOOKUP(C601,#REF!,4,FALSE), 0.8014),3)</f>
        <v>0.80100000000000005</v>
      </c>
      <c r="G601" s="74">
        <f>ROUND(IFERROR(VLOOKUP(C601,#REF!,3,FALSE),0.9227),3)</f>
        <v>0.92300000000000004</v>
      </c>
    </row>
    <row r="602" spans="1:7" ht="28.8" x14ac:dyDescent="0.3">
      <c r="A602" s="11" t="s">
        <v>579</v>
      </c>
      <c r="B602" s="9" t="s">
        <v>1404</v>
      </c>
      <c r="C602" s="10" t="s">
        <v>1412</v>
      </c>
      <c r="D602" s="9" t="s">
        <v>1411</v>
      </c>
      <c r="E602" s="70" t="s">
        <v>746</v>
      </c>
      <c r="F602" s="73">
        <f>ROUND(IFERROR(VLOOKUP(C602,#REF!,4,FALSE), 0.8014),3)</f>
        <v>0.80100000000000005</v>
      </c>
      <c r="G602" s="74">
        <f>ROUND(IFERROR(VLOOKUP(C602,#REF!,3,FALSE),0.9227),3)</f>
        <v>0.92300000000000004</v>
      </c>
    </row>
    <row r="603" spans="1:7" ht="28.8" x14ac:dyDescent="0.3">
      <c r="A603" s="11" t="s">
        <v>579</v>
      </c>
      <c r="B603" s="9" t="s">
        <v>1404</v>
      </c>
      <c r="C603" s="10" t="s">
        <v>1656</v>
      </c>
      <c r="D603" s="9" t="s">
        <v>1655</v>
      </c>
      <c r="E603" s="70" t="s">
        <v>746</v>
      </c>
      <c r="F603" s="73">
        <f>ROUND(IFERROR(VLOOKUP(C603,#REF!,4,FALSE), 0.8014),3)</f>
        <v>0.80100000000000005</v>
      </c>
      <c r="G603" s="74">
        <f>ROUND(IFERROR(VLOOKUP(C603,#REF!,3,FALSE),0.9227),3)</f>
        <v>0.92300000000000004</v>
      </c>
    </row>
    <row r="604" spans="1:7" ht="43.2" x14ac:dyDescent="0.3">
      <c r="A604" s="11" t="s">
        <v>580</v>
      </c>
      <c r="B604" s="9" t="s">
        <v>1407</v>
      </c>
      <c r="C604" s="10" t="s">
        <v>1406</v>
      </c>
      <c r="D604" s="9" t="s">
        <v>1405</v>
      </c>
      <c r="E604" s="70" t="s">
        <v>746</v>
      </c>
      <c r="F604" s="73">
        <f>ROUND(IFERROR(VLOOKUP(C604,#REF!,4,FALSE), 0.8014),3)</f>
        <v>0.80100000000000005</v>
      </c>
      <c r="G604" s="74">
        <f>ROUND(IFERROR(VLOOKUP(C604,#REF!,3,FALSE),0.9227),3)</f>
        <v>0.92300000000000004</v>
      </c>
    </row>
    <row r="605" spans="1:7" ht="43.2" x14ac:dyDescent="0.3">
      <c r="A605" s="11" t="s">
        <v>580</v>
      </c>
      <c r="B605" s="9" t="s">
        <v>1407</v>
      </c>
      <c r="C605" s="10" t="s">
        <v>1596</v>
      </c>
      <c r="D605" s="9" t="s">
        <v>1595</v>
      </c>
      <c r="E605" s="70" t="s">
        <v>746</v>
      </c>
      <c r="F605" s="73">
        <f>ROUND(IFERROR(VLOOKUP(C605,#REF!,4,FALSE), 0.8014),3)</f>
        <v>0.80100000000000005</v>
      </c>
      <c r="G605" s="74">
        <f>ROUND(IFERROR(VLOOKUP(C605,#REF!,3,FALSE),0.9227),3)</f>
        <v>0.92300000000000004</v>
      </c>
    </row>
    <row r="606" spans="1:7" ht="43.2" x14ac:dyDescent="0.3">
      <c r="A606" s="11" t="s">
        <v>580</v>
      </c>
      <c r="B606" s="9" t="s">
        <v>1407</v>
      </c>
      <c r="C606" s="10" t="s">
        <v>1636</v>
      </c>
      <c r="D606" s="9" t="s">
        <v>1635</v>
      </c>
      <c r="E606" s="70" t="s">
        <v>746</v>
      </c>
      <c r="F606" s="73">
        <f>ROUND(IFERROR(VLOOKUP(C606,#REF!,4,FALSE), 0.8014),3)</f>
        <v>0.80100000000000005</v>
      </c>
      <c r="G606" s="74">
        <f>ROUND(IFERROR(VLOOKUP(C606,#REF!,3,FALSE),0.9227),3)</f>
        <v>0.92300000000000004</v>
      </c>
    </row>
    <row r="607" spans="1:7" ht="28.8" x14ac:dyDescent="0.3">
      <c r="A607" s="11" t="s">
        <v>581</v>
      </c>
      <c r="B607" s="9" t="s">
        <v>1115</v>
      </c>
      <c r="C607" s="10" t="s">
        <v>1113</v>
      </c>
      <c r="D607" s="9" t="s">
        <v>1112</v>
      </c>
      <c r="E607" s="70" t="s">
        <v>746</v>
      </c>
      <c r="F607" s="73">
        <f>ROUND(IFERROR(VLOOKUP(C607,#REF!,4,FALSE), 0.8014),3)</f>
        <v>0.80100000000000005</v>
      </c>
      <c r="G607" s="74">
        <f>ROUND(IFERROR(VLOOKUP(C607,#REF!,3,FALSE),0.9227),3)</f>
        <v>0.92300000000000004</v>
      </c>
    </row>
    <row r="608" spans="1:7" x14ac:dyDescent="0.3">
      <c r="A608" s="11" t="s">
        <v>582</v>
      </c>
      <c r="B608" s="11" t="s">
        <v>1116</v>
      </c>
      <c r="C608" s="11" t="s">
        <v>1656</v>
      </c>
      <c r="D608" s="9" t="s">
        <v>1655</v>
      </c>
      <c r="E608" s="70" t="s">
        <v>746</v>
      </c>
      <c r="F608" s="73">
        <f>ROUND(IFERROR(VLOOKUP(C608,#REF!,4,FALSE), 0.8014),3)</f>
        <v>0.80100000000000005</v>
      </c>
      <c r="G608" s="74">
        <f>ROUND(IFERROR(VLOOKUP(C608,#REF!,3,FALSE),0.9227),3)</f>
        <v>0.92300000000000004</v>
      </c>
    </row>
    <row r="609" spans="1:7" ht="72" x14ac:dyDescent="0.3">
      <c r="A609" s="11" t="s">
        <v>582</v>
      </c>
      <c r="B609" s="9" t="s">
        <v>1116</v>
      </c>
      <c r="C609" s="10" t="s">
        <v>1113</v>
      </c>
      <c r="D609" s="9" t="s">
        <v>1112</v>
      </c>
      <c r="E609" s="70" t="s">
        <v>746</v>
      </c>
      <c r="F609" s="73">
        <f>ROUND(IFERROR(VLOOKUP(C609,#REF!,4,FALSE), 0.8014),3)</f>
        <v>0.80100000000000005</v>
      </c>
      <c r="G609" s="74">
        <f>ROUND(IFERROR(VLOOKUP(C609,#REF!,3,FALSE),0.9227),3)</f>
        <v>0.92300000000000004</v>
      </c>
    </row>
    <row r="610" spans="1:7" ht="72" x14ac:dyDescent="0.3">
      <c r="A610" s="11" t="s">
        <v>582</v>
      </c>
      <c r="B610" s="9" t="s">
        <v>1116</v>
      </c>
      <c r="C610" s="10" t="s">
        <v>1399</v>
      </c>
      <c r="D610" s="9" t="s">
        <v>1398</v>
      </c>
      <c r="E610" s="70" t="s">
        <v>746</v>
      </c>
      <c r="F610" s="73">
        <f>ROUND(IFERROR(VLOOKUP(C610,#REF!,4,FALSE), 0.8014),3)</f>
        <v>0.80100000000000005</v>
      </c>
      <c r="G610" s="74">
        <f>ROUND(IFERROR(VLOOKUP(C610,#REF!,3,FALSE),0.9227),3)</f>
        <v>0.92300000000000004</v>
      </c>
    </row>
    <row r="611" spans="1:7" ht="28.8" x14ac:dyDescent="0.3">
      <c r="A611" s="11" t="s">
        <v>583</v>
      </c>
      <c r="B611" s="9" t="s">
        <v>1414</v>
      </c>
      <c r="C611" s="10" t="s">
        <v>1412</v>
      </c>
      <c r="D611" s="9" t="s">
        <v>1411</v>
      </c>
      <c r="E611" s="70" t="s">
        <v>746</v>
      </c>
      <c r="F611" s="73">
        <f>ROUND(IFERROR(VLOOKUP(C611,#REF!,4,FALSE), 0.8014),3)</f>
        <v>0.80100000000000005</v>
      </c>
      <c r="G611" s="74">
        <f>ROUND(IFERROR(VLOOKUP(C611,#REF!,3,FALSE),0.9227),3)</f>
        <v>0.92300000000000004</v>
      </c>
    </row>
    <row r="612" spans="1:7" ht="28.8" x14ac:dyDescent="0.3">
      <c r="A612" s="11" t="s">
        <v>583</v>
      </c>
      <c r="B612" s="9" t="s">
        <v>1414</v>
      </c>
      <c r="C612" s="10" t="s">
        <v>1656</v>
      </c>
      <c r="D612" s="9" t="s">
        <v>1655</v>
      </c>
      <c r="E612" s="70" t="s">
        <v>746</v>
      </c>
      <c r="F612" s="73">
        <f>ROUND(IFERROR(VLOOKUP(C612,#REF!,4,FALSE), 0.8014),3)</f>
        <v>0.80100000000000005</v>
      </c>
      <c r="G612" s="74">
        <f>ROUND(IFERROR(VLOOKUP(C612,#REF!,3,FALSE),0.9227),3)</f>
        <v>0.92300000000000004</v>
      </c>
    </row>
    <row r="613" spans="1:7" ht="28.8" x14ac:dyDescent="0.3">
      <c r="A613" s="11" t="s">
        <v>584</v>
      </c>
      <c r="B613" s="9" t="s">
        <v>1638</v>
      </c>
      <c r="C613" s="10" t="s">
        <v>1636</v>
      </c>
      <c r="D613" s="9" t="s">
        <v>1635</v>
      </c>
      <c r="E613" s="70" t="s">
        <v>746</v>
      </c>
      <c r="F613" s="73">
        <f>ROUND(IFERROR(VLOOKUP(C613,#REF!,4,FALSE), 0.8014),3)</f>
        <v>0.80100000000000005</v>
      </c>
      <c r="G613" s="74">
        <f>ROUND(IFERROR(VLOOKUP(C613,#REF!,3,FALSE),0.9227),3)</f>
        <v>0.92300000000000004</v>
      </c>
    </row>
    <row r="614" spans="1:7" ht="28.8" x14ac:dyDescent="0.3">
      <c r="A614" s="11" t="s">
        <v>585</v>
      </c>
      <c r="B614" s="9" t="s">
        <v>1598</v>
      </c>
      <c r="C614" s="10" t="s">
        <v>1596</v>
      </c>
      <c r="D614" s="9" t="s">
        <v>1595</v>
      </c>
      <c r="E614" s="70" t="s">
        <v>746</v>
      </c>
      <c r="F614" s="73">
        <f>ROUND(IFERROR(VLOOKUP(C614,#REF!,4,FALSE), 0.8014),3)</f>
        <v>0.80100000000000005</v>
      </c>
      <c r="G614" s="74">
        <f>ROUND(IFERROR(VLOOKUP(C614,#REF!,3,FALSE),0.9227),3)</f>
        <v>0.92300000000000004</v>
      </c>
    </row>
    <row r="615" spans="1:7" ht="28.8" x14ac:dyDescent="0.3">
      <c r="A615" s="11" t="s">
        <v>586</v>
      </c>
      <c r="B615" s="9" t="s">
        <v>1193</v>
      </c>
      <c r="C615" s="10" t="s">
        <v>1192</v>
      </c>
      <c r="D615" s="9" t="s">
        <v>1191</v>
      </c>
      <c r="E615" s="70" t="s">
        <v>746</v>
      </c>
      <c r="F615" s="73">
        <f>ROUND(IFERROR(VLOOKUP(C615,#REF!,4,FALSE), 0.8014),3)</f>
        <v>0.80100000000000005</v>
      </c>
      <c r="G615" s="74">
        <f>ROUND(IFERROR(VLOOKUP(C615,#REF!,3,FALSE),0.9227),3)</f>
        <v>0.92300000000000004</v>
      </c>
    </row>
    <row r="616" spans="1:7" x14ac:dyDescent="0.3">
      <c r="A616" s="11" t="s">
        <v>586</v>
      </c>
      <c r="B616" s="9" t="s">
        <v>1193</v>
      </c>
      <c r="C616" s="10" t="s">
        <v>1656</v>
      </c>
      <c r="D616" s="9" t="s">
        <v>1655</v>
      </c>
      <c r="E616" s="70" t="s">
        <v>746</v>
      </c>
      <c r="F616" s="73">
        <f>ROUND(IFERROR(VLOOKUP(C616,#REF!,4,FALSE), 0.8014),3)</f>
        <v>0.80100000000000005</v>
      </c>
      <c r="G616" s="74">
        <f>ROUND(IFERROR(VLOOKUP(C616,#REF!,3,FALSE),0.9227),3)</f>
        <v>0.92300000000000004</v>
      </c>
    </row>
    <row r="617" spans="1:7" ht="28.8" x14ac:dyDescent="0.3">
      <c r="A617" s="11" t="s">
        <v>587</v>
      </c>
      <c r="B617" s="9" t="s">
        <v>1117</v>
      </c>
      <c r="C617" s="10" t="s">
        <v>1113</v>
      </c>
      <c r="D617" s="9" t="s">
        <v>1112</v>
      </c>
      <c r="E617" s="70" t="s">
        <v>746</v>
      </c>
      <c r="F617" s="73">
        <f>ROUND(IFERROR(VLOOKUP(C617,#REF!,4,FALSE), 0.8014),3)</f>
        <v>0.80100000000000005</v>
      </c>
      <c r="G617" s="74">
        <f>ROUND(IFERROR(VLOOKUP(C617,#REF!,3,FALSE),0.9227),3)</f>
        <v>0.92300000000000004</v>
      </c>
    </row>
    <row r="618" spans="1:7" ht="28.8" x14ac:dyDescent="0.3">
      <c r="A618" s="11" t="s">
        <v>587</v>
      </c>
      <c r="B618" s="9" t="s">
        <v>1117</v>
      </c>
      <c r="C618" s="10" t="s">
        <v>1399</v>
      </c>
      <c r="D618" s="9" t="s">
        <v>1398</v>
      </c>
      <c r="E618" s="70" t="s">
        <v>746</v>
      </c>
      <c r="F618" s="73">
        <f>ROUND(IFERROR(VLOOKUP(C618,#REF!,4,FALSE), 0.8014),3)</f>
        <v>0.80100000000000005</v>
      </c>
      <c r="G618" s="74">
        <f>ROUND(IFERROR(VLOOKUP(C618,#REF!,3,FALSE),0.9227),3)</f>
        <v>0.92300000000000004</v>
      </c>
    </row>
    <row r="619" spans="1:7" ht="28.8" x14ac:dyDescent="0.3">
      <c r="A619" s="11" t="s">
        <v>588</v>
      </c>
      <c r="B619" s="9" t="s">
        <v>1659</v>
      </c>
      <c r="C619" s="10" t="s">
        <v>1656</v>
      </c>
      <c r="D619" s="9" t="s">
        <v>1655</v>
      </c>
      <c r="E619" s="70" t="s">
        <v>746</v>
      </c>
      <c r="F619" s="73">
        <f>ROUND(IFERROR(VLOOKUP(C619,#REF!,4,FALSE), 0.8014),3)</f>
        <v>0.80100000000000005</v>
      </c>
      <c r="G619" s="74">
        <f>ROUND(IFERROR(VLOOKUP(C619,#REF!,3,FALSE),0.9227),3)</f>
        <v>0.92300000000000004</v>
      </c>
    </row>
    <row r="620" spans="1:7" ht="28.8" x14ac:dyDescent="0.3">
      <c r="A620" s="11" t="s">
        <v>589</v>
      </c>
      <c r="B620" s="9" t="s">
        <v>1194</v>
      </c>
      <c r="C620" s="10" t="s">
        <v>1192</v>
      </c>
      <c r="D620" s="9" t="s">
        <v>1191</v>
      </c>
      <c r="E620" s="70" t="s">
        <v>746</v>
      </c>
      <c r="F620" s="73">
        <f>ROUND(IFERROR(VLOOKUP(C620,#REF!,4,FALSE), 0.8014),3)</f>
        <v>0.80100000000000005</v>
      </c>
      <c r="G620" s="74">
        <f>ROUND(IFERROR(VLOOKUP(C620,#REF!,3,FALSE),0.9227),3)</f>
        <v>0.92300000000000004</v>
      </c>
    </row>
    <row r="621" spans="1:7" x14ac:dyDescent="0.3">
      <c r="A621" s="11" t="s">
        <v>589</v>
      </c>
      <c r="B621" s="9" t="s">
        <v>1194</v>
      </c>
      <c r="C621" s="10" t="s">
        <v>1656</v>
      </c>
      <c r="D621" s="9" t="s">
        <v>1655</v>
      </c>
      <c r="E621" s="70" t="s">
        <v>746</v>
      </c>
      <c r="F621" s="73">
        <f>ROUND(IFERROR(VLOOKUP(C621,#REF!,4,FALSE), 0.8014),3)</f>
        <v>0.80100000000000005</v>
      </c>
      <c r="G621" s="74">
        <f>ROUND(IFERROR(VLOOKUP(C621,#REF!,3,FALSE),0.9227),3)</f>
        <v>0.92300000000000004</v>
      </c>
    </row>
    <row r="622" spans="1:7" ht="28.8" x14ac:dyDescent="0.3">
      <c r="A622" s="11" t="s">
        <v>590</v>
      </c>
      <c r="B622" s="9" t="s">
        <v>1118</v>
      </c>
      <c r="C622" s="10" t="s">
        <v>1113</v>
      </c>
      <c r="D622" s="9" t="s">
        <v>1112</v>
      </c>
      <c r="E622" s="70" t="s">
        <v>746</v>
      </c>
      <c r="F622" s="73">
        <f>ROUND(IFERROR(VLOOKUP(C622,#REF!,4,FALSE), 0.8014),3)</f>
        <v>0.80100000000000005</v>
      </c>
      <c r="G622" s="74">
        <f>ROUND(IFERROR(VLOOKUP(C622,#REF!,3,FALSE),0.9227),3)</f>
        <v>0.92300000000000004</v>
      </c>
    </row>
    <row r="623" spans="1:7" ht="28.8" x14ac:dyDescent="0.3">
      <c r="A623" s="11" t="s">
        <v>590</v>
      </c>
      <c r="B623" s="9" t="s">
        <v>1118</v>
      </c>
      <c r="C623" s="10" t="s">
        <v>1399</v>
      </c>
      <c r="D623" s="9" t="s">
        <v>1398</v>
      </c>
      <c r="E623" s="70" t="s">
        <v>746</v>
      </c>
      <c r="F623" s="73">
        <f>ROUND(IFERROR(VLOOKUP(C623,#REF!,4,FALSE), 0.8014),3)</f>
        <v>0.80100000000000005</v>
      </c>
      <c r="G623" s="74">
        <f>ROUND(IFERROR(VLOOKUP(C623,#REF!,3,FALSE),0.9227),3)</f>
        <v>0.92300000000000004</v>
      </c>
    </row>
    <row r="624" spans="1:7" ht="57.6" x14ac:dyDescent="0.3">
      <c r="A624" s="11" t="s">
        <v>591</v>
      </c>
      <c r="B624" s="9" t="s">
        <v>1195</v>
      </c>
      <c r="C624" s="10" t="s">
        <v>1192</v>
      </c>
      <c r="D624" s="9" t="s">
        <v>1191</v>
      </c>
      <c r="E624" s="70" t="s">
        <v>746</v>
      </c>
      <c r="F624" s="73">
        <f>ROUND(IFERROR(VLOOKUP(C624,#REF!,4,FALSE), 0.8014),3)</f>
        <v>0.80100000000000005</v>
      </c>
      <c r="G624" s="74">
        <f>ROUND(IFERROR(VLOOKUP(C624,#REF!,3,FALSE),0.9227),3)</f>
        <v>0.92300000000000004</v>
      </c>
    </row>
    <row r="625" spans="1:7" ht="57.6" x14ac:dyDescent="0.3">
      <c r="A625" s="11" t="s">
        <v>591</v>
      </c>
      <c r="B625" s="9" t="s">
        <v>1195</v>
      </c>
      <c r="C625" s="10" t="s">
        <v>1403</v>
      </c>
      <c r="D625" s="9" t="s">
        <v>1402</v>
      </c>
      <c r="E625" s="70" t="s">
        <v>746</v>
      </c>
      <c r="F625" s="73">
        <f>ROUND(IFERROR(VLOOKUP(C625,#REF!,4,FALSE), 0.8014),3)</f>
        <v>0.80100000000000005</v>
      </c>
      <c r="G625" s="74">
        <f>ROUND(IFERROR(VLOOKUP(C625,#REF!,3,FALSE),0.9227),3)</f>
        <v>0.92300000000000004</v>
      </c>
    </row>
    <row r="626" spans="1:7" ht="57.6" x14ac:dyDescent="0.3">
      <c r="A626" s="11" t="s">
        <v>591</v>
      </c>
      <c r="B626" s="9" t="s">
        <v>1195</v>
      </c>
      <c r="C626" s="10" t="s">
        <v>1656</v>
      </c>
      <c r="D626" s="9" t="s">
        <v>1655</v>
      </c>
      <c r="E626" s="70" t="s">
        <v>746</v>
      </c>
      <c r="F626" s="73">
        <f>ROUND(IFERROR(VLOOKUP(C626,#REF!,4,FALSE), 0.8014),3)</f>
        <v>0.80100000000000005</v>
      </c>
      <c r="G626" s="74">
        <f>ROUND(IFERROR(VLOOKUP(C626,#REF!,3,FALSE),0.9227),3)</f>
        <v>0.92300000000000004</v>
      </c>
    </row>
    <row r="627" spans="1:7" x14ac:dyDescent="0.3">
      <c r="A627" s="11" t="s">
        <v>592</v>
      </c>
      <c r="B627" s="9" t="s">
        <v>923</v>
      </c>
      <c r="C627" s="10" t="s">
        <v>922</v>
      </c>
      <c r="D627" s="9" t="s">
        <v>921</v>
      </c>
      <c r="E627" s="70" t="s">
        <v>746</v>
      </c>
      <c r="F627" s="73">
        <f>ROUND(IFERROR(VLOOKUP(C627,#REF!,4,FALSE), 0.8014),3)</f>
        <v>0.80100000000000005</v>
      </c>
      <c r="G627" s="74">
        <f>ROUND(IFERROR(VLOOKUP(C627,#REF!,3,FALSE),0.9227),3)</f>
        <v>0.92300000000000004</v>
      </c>
    </row>
    <row r="628" spans="1:7" x14ac:dyDescent="0.3">
      <c r="A628" s="11" t="s">
        <v>592</v>
      </c>
      <c r="B628" s="9" t="s">
        <v>923</v>
      </c>
      <c r="C628" s="10" t="s">
        <v>925</v>
      </c>
      <c r="D628" s="9" t="s">
        <v>924</v>
      </c>
      <c r="E628" s="70" t="s">
        <v>746</v>
      </c>
      <c r="F628" s="73">
        <f>ROUND(IFERROR(VLOOKUP(C628,#REF!,4,FALSE), 0.8014),3)</f>
        <v>0.80100000000000005</v>
      </c>
      <c r="G628" s="74">
        <f>ROUND(IFERROR(VLOOKUP(C628,#REF!,3,FALSE),0.9227),3)</f>
        <v>0.92300000000000004</v>
      </c>
    </row>
    <row r="629" spans="1:7" x14ac:dyDescent="0.3">
      <c r="A629" s="11" t="s">
        <v>592</v>
      </c>
      <c r="B629" s="9" t="s">
        <v>923</v>
      </c>
      <c r="C629" s="10" t="s">
        <v>1401</v>
      </c>
      <c r="D629" s="9" t="s">
        <v>1400</v>
      </c>
      <c r="E629" s="70" t="s">
        <v>746</v>
      </c>
      <c r="F629" s="73">
        <f>ROUND(IFERROR(VLOOKUP(C629,#REF!,4,FALSE), 0.8014),3)</f>
        <v>0.80100000000000005</v>
      </c>
      <c r="G629" s="74">
        <f>ROUND(IFERROR(VLOOKUP(C629,#REF!,3,FALSE),0.9227),3)</f>
        <v>0.92300000000000004</v>
      </c>
    </row>
    <row r="630" spans="1:7" ht="28.8" x14ac:dyDescent="0.3">
      <c r="A630" s="11" t="s">
        <v>592</v>
      </c>
      <c r="B630" s="9" t="s">
        <v>923</v>
      </c>
      <c r="C630" s="10" t="s">
        <v>1416</v>
      </c>
      <c r="D630" s="9" t="s">
        <v>1415</v>
      </c>
      <c r="E630" s="70" t="s">
        <v>746</v>
      </c>
      <c r="F630" s="73">
        <f>ROUND(IFERROR(VLOOKUP(C630,#REF!,4,FALSE), 0.8014),3)</f>
        <v>0.80100000000000005</v>
      </c>
      <c r="G630" s="74">
        <f>ROUND(IFERROR(VLOOKUP(C630,#REF!,3,FALSE),0.9227),3)</f>
        <v>0.92300000000000004</v>
      </c>
    </row>
    <row r="631" spans="1:7" x14ac:dyDescent="0.3">
      <c r="A631" s="11" t="s">
        <v>592</v>
      </c>
      <c r="B631" s="9" t="s">
        <v>923</v>
      </c>
      <c r="C631" s="10" t="s">
        <v>1576</v>
      </c>
      <c r="D631" s="9" t="s">
        <v>1575</v>
      </c>
      <c r="E631" s="70" t="s">
        <v>746</v>
      </c>
      <c r="F631" s="73">
        <f>ROUND(IFERROR(VLOOKUP(C631,#REF!,4,FALSE), 0.8014),3)</f>
        <v>0.80100000000000005</v>
      </c>
      <c r="G631" s="74">
        <f>ROUND(IFERROR(VLOOKUP(C631,#REF!,3,FALSE),0.9227),3)</f>
        <v>0.92300000000000004</v>
      </c>
    </row>
    <row r="632" spans="1:7" x14ac:dyDescent="0.3">
      <c r="A632" s="11" t="s">
        <v>592</v>
      </c>
      <c r="B632" s="9" t="s">
        <v>923</v>
      </c>
      <c r="C632" s="10" t="s">
        <v>1640</v>
      </c>
      <c r="D632" s="9" t="s">
        <v>1639</v>
      </c>
      <c r="E632" s="70" t="s">
        <v>746</v>
      </c>
      <c r="F632" s="73">
        <f>ROUND(IFERROR(VLOOKUP(C632,#REF!,4,FALSE), 0.8014),3)</f>
        <v>0.80100000000000005</v>
      </c>
      <c r="G632" s="74">
        <f>ROUND(IFERROR(VLOOKUP(C632,#REF!,3,FALSE),0.9227),3)</f>
        <v>0.92300000000000004</v>
      </c>
    </row>
    <row r="633" spans="1:7" x14ac:dyDescent="0.3">
      <c r="A633" s="11" t="s">
        <v>592</v>
      </c>
      <c r="B633" s="9" t="s">
        <v>923</v>
      </c>
      <c r="C633" s="11" t="s">
        <v>1747</v>
      </c>
      <c r="D633" s="9" t="s">
        <v>1639</v>
      </c>
      <c r="E633" s="70" t="s">
        <v>1671</v>
      </c>
      <c r="F633" s="73">
        <f>ROUND(IFERROR(VLOOKUP(C633,#REF!,4,FALSE), 0.8014),3)</f>
        <v>0.80100000000000005</v>
      </c>
      <c r="G633" s="74">
        <f>ROUND(IFERROR(VLOOKUP(C633,#REF!,3,FALSE),0.9227),3)</f>
        <v>0.92300000000000004</v>
      </c>
    </row>
    <row r="634" spans="1:7" x14ac:dyDescent="0.3">
      <c r="A634" s="11" t="s">
        <v>592</v>
      </c>
      <c r="B634" s="9" t="s">
        <v>923</v>
      </c>
      <c r="C634" s="11" t="s">
        <v>1748</v>
      </c>
      <c r="D634" s="9" t="s">
        <v>921</v>
      </c>
      <c r="E634" s="70" t="s">
        <v>1671</v>
      </c>
      <c r="F634" s="73">
        <f>ROUND(IFERROR(VLOOKUP(C634,#REF!,4,FALSE), 0.8014),3)</f>
        <v>0.80100000000000005</v>
      </c>
      <c r="G634" s="74">
        <f>ROUND(IFERROR(VLOOKUP(C634,#REF!,3,FALSE),0.9227),3)</f>
        <v>0.92300000000000004</v>
      </c>
    </row>
    <row r="635" spans="1:7" ht="28.8" x14ac:dyDescent="0.3">
      <c r="A635" s="11" t="s">
        <v>593</v>
      </c>
      <c r="B635" s="9" t="s">
        <v>928</v>
      </c>
      <c r="C635" s="10" t="s">
        <v>927</v>
      </c>
      <c r="D635" s="9" t="s">
        <v>926</v>
      </c>
      <c r="E635" s="70" t="s">
        <v>746</v>
      </c>
      <c r="F635" s="73">
        <f>ROUND(IFERROR(VLOOKUP(C635,#REF!,4,FALSE), 0.8014),3)</f>
        <v>0.80100000000000005</v>
      </c>
      <c r="G635" s="74">
        <f>ROUND(IFERROR(VLOOKUP(C635,#REF!,3,FALSE),0.9227),3)</f>
        <v>0.92300000000000004</v>
      </c>
    </row>
    <row r="636" spans="1:7" ht="28.8" x14ac:dyDescent="0.3">
      <c r="A636" s="11" t="s">
        <v>593</v>
      </c>
      <c r="B636" s="9" t="s">
        <v>928</v>
      </c>
      <c r="C636" s="10" t="s">
        <v>1120</v>
      </c>
      <c r="D636" s="9" t="s">
        <v>1119</v>
      </c>
      <c r="E636" s="70" t="s">
        <v>746</v>
      </c>
      <c r="F636" s="73">
        <f>ROUND(IFERROR(VLOOKUP(C636,#REF!,4,FALSE), 0.8014),3)</f>
        <v>0.80100000000000005</v>
      </c>
      <c r="G636" s="74">
        <f>ROUND(IFERROR(VLOOKUP(C636,#REF!,3,FALSE),0.9227),3)</f>
        <v>0.92300000000000004</v>
      </c>
    </row>
    <row r="637" spans="1:7" ht="28.8" x14ac:dyDescent="0.3">
      <c r="A637" s="11" t="s">
        <v>594</v>
      </c>
      <c r="B637" s="9" t="s">
        <v>929</v>
      </c>
      <c r="C637" s="10" t="s">
        <v>927</v>
      </c>
      <c r="D637" s="9" t="s">
        <v>926</v>
      </c>
      <c r="E637" s="70" t="s">
        <v>746</v>
      </c>
      <c r="F637" s="73">
        <f>ROUND(IFERROR(VLOOKUP(C637,#REF!,4,FALSE), 0.8014),3)</f>
        <v>0.80100000000000005</v>
      </c>
      <c r="G637" s="74">
        <f>ROUND(IFERROR(VLOOKUP(C637,#REF!,3,FALSE),0.9227),3)</f>
        <v>0.92300000000000004</v>
      </c>
    </row>
    <row r="638" spans="1:7" ht="43.2" x14ac:dyDescent="0.3">
      <c r="A638" s="11" t="s">
        <v>595</v>
      </c>
      <c r="B638" s="9" t="s">
        <v>1410</v>
      </c>
      <c r="C638" s="10" t="s">
        <v>1409</v>
      </c>
      <c r="D638" s="9" t="s">
        <v>1408</v>
      </c>
      <c r="E638" s="70" t="s">
        <v>746</v>
      </c>
      <c r="F638" s="73">
        <f>ROUND(IFERROR(VLOOKUP(C638,#REF!,4,FALSE), 0.8014),3)</f>
        <v>0.80100000000000005</v>
      </c>
      <c r="G638" s="74">
        <f>ROUND(IFERROR(VLOOKUP(C638,#REF!,3,FALSE),0.9227),3)</f>
        <v>0.92300000000000004</v>
      </c>
    </row>
    <row r="639" spans="1:7" ht="43.2" x14ac:dyDescent="0.3">
      <c r="A639" s="11" t="s">
        <v>595</v>
      </c>
      <c r="B639" s="9" t="s">
        <v>1410</v>
      </c>
      <c r="C639" s="10" t="s">
        <v>1576</v>
      </c>
      <c r="D639" s="9" t="s">
        <v>1575</v>
      </c>
      <c r="E639" s="70" t="s">
        <v>746</v>
      </c>
      <c r="F639" s="73">
        <f>ROUND(IFERROR(VLOOKUP(C639,#REF!,4,FALSE), 0.8014),3)</f>
        <v>0.80100000000000005</v>
      </c>
      <c r="G639" s="74">
        <f>ROUND(IFERROR(VLOOKUP(C639,#REF!,3,FALSE),0.9227),3)</f>
        <v>0.92300000000000004</v>
      </c>
    </row>
    <row r="640" spans="1:7" ht="43.2" x14ac:dyDescent="0.3">
      <c r="A640" s="11" t="s">
        <v>595</v>
      </c>
      <c r="B640" s="9" t="s">
        <v>1410</v>
      </c>
      <c r="C640" s="10" t="s">
        <v>1640</v>
      </c>
      <c r="D640" s="9" t="s">
        <v>1639</v>
      </c>
      <c r="E640" s="70" t="s">
        <v>746</v>
      </c>
      <c r="F640" s="73">
        <f>ROUND(IFERROR(VLOOKUP(C640,#REF!,4,FALSE), 0.8014),3)</f>
        <v>0.80100000000000005</v>
      </c>
      <c r="G640" s="74">
        <f>ROUND(IFERROR(VLOOKUP(C640,#REF!,3,FALSE),0.9227),3)</f>
        <v>0.92300000000000004</v>
      </c>
    </row>
    <row r="641" spans="1:7" ht="43.2" x14ac:dyDescent="0.3">
      <c r="A641" s="11" t="s">
        <v>595</v>
      </c>
      <c r="B641" s="9" t="s">
        <v>1410</v>
      </c>
      <c r="C641" s="11" t="s">
        <v>1750</v>
      </c>
      <c r="D641" s="9" t="s">
        <v>1749</v>
      </c>
      <c r="E641" s="70" t="s">
        <v>1671</v>
      </c>
      <c r="F641" s="73">
        <f>ROUND(IFERROR(VLOOKUP(C641,#REF!,4,FALSE), 0.8014),3)</f>
        <v>0.80100000000000005</v>
      </c>
      <c r="G641" s="74">
        <f>ROUND(IFERROR(VLOOKUP(C641,#REF!,3,FALSE),0.9227),3)</f>
        <v>0.92300000000000004</v>
      </c>
    </row>
    <row r="642" spans="1:7" ht="43.2" x14ac:dyDescent="0.3">
      <c r="A642" s="11" t="s">
        <v>596</v>
      </c>
      <c r="B642" s="9" t="s">
        <v>930</v>
      </c>
      <c r="C642" s="10" t="s">
        <v>927</v>
      </c>
      <c r="D642" s="9" t="s">
        <v>926</v>
      </c>
      <c r="E642" s="70" t="s">
        <v>746</v>
      </c>
      <c r="F642" s="73">
        <f>ROUND(IFERROR(VLOOKUP(C642,#REF!,4,FALSE), 0.8014),3)</f>
        <v>0.80100000000000005</v>
      </c>
      <c r="G642" s="74">
        <f>ROUND(IFERROR(VLOOKUP(C642,#REF!,3,FALSE),0.9227),3)</f>
        <v>0.92300000000000004</v>
      </c>
    </row>
    <row r="643" spans="1:7" ht="28.8" x14ac:dyDescent="0.3">
      <c r="A643" s="11" t="s">
        <v>597</v>
      </c>
      <c r="B643" s="9" t="s">
        <v>931</v>
      </c>
      <c r="C643" s="10" t="s">
        <v>927</v>
      </c>
      <c r="D643" s="9" t="s">
        <v>926</v>
      </c>
      <c r="E643" s="70" t="s">
        <v>746</v>
      </c>
      <c r="F643" s="73">
        <f>ROUND(IFERROR(VLOOKUP(C643,#REF!,4,FALSE), 0.8014),3)</f>
        <v>0.80100000000000005</v>
      </c>
      <c r="G643" s="74">
        <f>ROUND(IFERROR(VLOOKUP(C643,#REF!,3,FALSE),0.9227),3)</f>
        <v>0.92300000000000004</v>
      </c>
    </row>
    <row r="644" spans="1:7" ht="28.8" x14ac:dyDescent="0.3">
      <c r="A644" s="11" t="s">
        <v>598</v>
      </c>
      <c r="B644" s="9" t="s">
        <v>932</v>
      </c>
      <c r="C644" s="10" t="s">
        <v>927</v>
      </c>
      <c r="D644" s="9" t="s">
        <v>926</v>
      </c>
      <c r="E644" s="70" t="s">
        <v>746</v>
      </c>
      <c r="F644" s="73">
        <f>ROUND(IFERROR(VLOOKUP(C644,#REF!,4,FALSE), 0.8014),3)</f>
        <v>0.80100000000000005</v>
      </c>
      <c r="G644" s="74">
        <f>ROUND(IFERROR(VLOOKUP(C644,#REF!,3,FALSE),0.9227),3)</f>
        <v>0.92300000000000004</v>
      </c>
    </row>
    <row r="645" spans="1:7" x14ac:dyDescent="0.3">
      <c r="A645" s="11" t="s">
        <v>599</v>
      </c>
      <c r="B645" s="11" t="s">
        <v>933</v>
      </c>
      <c r="C645" s="11" t="s">
        <v>1656</v>
      </c>
      <c r="D645" s="9" t="s">
        <v>1655</v>
      </c>
      <c r="E645" s="70" t="s">
        <v>746</v>
      </c>
      <c r="F645" s="73">
        <f>ROUND(IFERROR(VLOOKUP(C645,#REF!,4,FALSE), 0.8014),3)</f>
        <v>0.80100000000000005</v>
      </c>
      <c r="G645" s="74">
        <f>ROUND(IFERROR(VLOOKUP(C645,#REF!,3,FALSE),0.9227),3)</f>
        <v>0.92300000000000004</v>
      </c>
    </row>
    <row r="646" spans="1:7" ht="28.8" x14ac:dyDescent="0.3">
      <c r="A646" s="11" t="s">
        <v>599</v>
      </c>
      <c r="B646" s="9" t="s">
        <v>933</v>
      </c>
      <c r="C646" s="10" t="s">
        <v>927</v>
      </c>
      <c r="D646" s="9" t="s">
        <v>926</v>
      </c>
      <c r="E646" s="70" t="s">
        <v>746</v>
      </c>
      <c r="F646" s="73">
        <f>ROUND(IFERROR(VLOOKUP(C646,#REF!,4,FALSE), 0.8014),3)</f>
        <v>0.80100000000000005</v>
      </c>
      <c r="G646" s="74">
        <f>ROUND(IFERROR(VLOOKUP(C646,#REF!,3,FALSE),0.9227),3)</f>
        <v>0.92300000000000004</v>
      </c>
    </row>
    <row r="647" spans="1:7" ht="28.8" x14ac:dyDescent="0.3">
      <c r="A647" s="11" t="s">
        <v>600</v>
      </c>
      <c r="B647" s="9" t="s">
        <v>1123</v>
      </c>
      <c r="C647" s="10" t="s">
        <v>1122</v>
      </c>
      <c r="D647" s="9" t="s">
        <v>1121</v>
      </c>
      <c r="E647" s="70" t="s">
        <v>746</v>
      </c>
      <c r="F647" s="73">
        <f>ROUND(IFERROR(VLOOKUP(C647,#REF!,4,FALSE), 0.8014),3)</f>
        <v>0.80100000000000005</v>
      </c>
      <c r="G647" s="74">
        <f>ROUND(IFERROR(VLOOKUP(C647,#REF!,3,FALSE),0.9227),3)</f>
        <v>0.92300000000000004</v>
      </c>
    </row>
    <row r="648" spans="1:7" ht="28.8" x14ac:dyDescent="0.3">
      <c r="A648" s="11" t="s">
        <v>600</v>
      </c>
      <c r="B648" s="9" t="s">
        <v>1123</v>
      </c>
      <c r="C648" s="10" t="s">
        <v>1427</v>
      </c>
      <c r="D648" s="9" t="s">
        <v>1426</v>
      </c>
      <c r="E648" s="70" t="s">
        <v>746</v>
      </c>
      <c r="F648" s="73">
        <f>ROUND(IFERROR(VLOOKUP(C648,#REF!,4,FALSE), 0.8014),3)</f>
        <v>0.80100000000000005</v>
      </c>
      <c r="G648" s="74">
        <f>ROUND(IFERROR(VLOOKUP(C648,#REF!,3,FALSE),0.9227),3)</f>
        <v>0.92300000000000004</v>
      </c>
    </row>
    <row r="649" spans="1:7" ht="28.8" x14ac:dyDescent="0.3">
      <c r="A649" s="11" t="s">
        <v>600</v>
      </c>
      <c r="B649" s="9" t="s">
        <v>1123</v>
      </c>
      <c r="C649" s="11" t="s">
        <v>1751</v>
      </c>
      <c r="D649" s="9" t="s">
        <v>1121</v>
      </c>
      <c r="E649" s="70" t="s">
        <v>1671</v>
      </c>
      <c r="F649" s="73">
        <f>ROUND(IFERROR(VLOOKUP(C649,#REF!,4,FALSE), 0.8014),3)</f>
        <v>0.80100000000000005</v>
      </c>
      <c r="G649" s="74">
        <f>ROUND(IFERROR(VLOOKUP(C649,#REF!,3,FALSE),0.9227),3)</f>
        <v>0.92300000000000004</v>
      </c>
    </row>
    <row r="650" spans="1:7" ht="28.8" x14ac:dyDescent="0.3">
      <c r="A650" s="11" t="s">
        <v>600</v>
      </c>
      <c r="B650" s="9" t="s">
        <v>1123</v>
      </c>
      <c r="C650" s="11" t="s">
        <v>1753</v>
      </c>
      <c r="D650" s="9" t="s">
        <v>1752</v>
      </c>
      <c r="E650" s="70" t="s">
        <v>1671</v>
      </c>
      <c r="F650" s="73">
        <f>ROUND(IFERROR(VLOOKUP(C650,#REF!,4,FALSE), 0.8014),3)</f>
        <v>0.80100000000000005</v>
      </c>
      <c r="G650" s="74">
        <f>ROUND(IFERROR(VLOOKUP(C650,#REF!,3,FALSE),0.9227),3)</f>
        <v>0.92300000000000004</v>
      </c>
    </row>
    <row r="651" spans="1:7" x14ac:dyDescent="0.3">
      <c r="A651" s="139" t="s">
        <v>601</v>
      </c>
      <c r="B651" s="9"/>
      <c r="C651" s="139" t="s">
        <v>935</v>
      </c>
      <c r="D651" s="139" t="s">
        <v>2095</v>
      </c>
      <c r="E651" s="146"/>
      <c r="F651" s="73">
        <f>ROUND(IFERROR(VLOOKUP(C651,#REF!,4,FALSE), 0.8014),3)</f>
        <v>0.80100000000000005</v>
      </c>
      <c r="G651" s="74">
        <f>ROUND(IFERROR(VLOOKUP(C651,#REF!,3,FALSE),0.9227),3)</f>
        <v>0.92300000000000004</v>
      </c>
    </row>
    <row r="652" spans="1:7" ht="28.8" x14ac:dyDescent="0.3">
      <c r="A652" s="11" t="s">
        <v>602</v>
      </c>
      <c r="B652" s="9" t="s">
        <v>936</v>
      </c>
      <c r="C652" s="10" t="s">
        <v>935</v>
      </c>
      <c r="D652" s="9" t="s">
        <v>934</v>
      </c>
      <c r="E652" s="70" t="s">
        <v>746</v>
      </c>
      <c r="F652" s="73">
        <f>ROUND(IFERROR(VLOOKUP(C652,#REF!,4,FALSE), 0.8014),3)</f>
        <v>0.80100000000000005</v>
      </c>
      <c r="G652" s="74">
        <f>ROUND(IFERROR(VLOOKUP(C652,#REF!,3,FALSE),0.9227),3)</f>
        <v>0.92300000000000004</v>
      </c>
    </row>
    <row r="653" spans="1:7" ht="28.8" x14ac:dyDescent="0.3">
      <c r="A653" s="11" t="s">
        <v>602</v>
      </c>
      <c r="B653" s="9" t="s">
        <v>936</v>
      </c>
      <c r="C653" s="11" t="s">
        <v>1755</v>
      </c>
      <c r="D653" s="16" t="s">
        <v>1754</v>
      </c>
      <c r="E653" s="70" t="s">
        <v>1671</v>
      </c>
      <c r="F653" s="73">
        <f>ROUND(IFERROR(VLOOKUP(C653,#REF!,4,FALSE), 0.8014),3)</f>
        <v>0.80100000000000005</v>
      </c>
      <c r="G653" s="74">
        <f>ROUND(IFERROR(VLOOKUP(C653,#REF!,3,FALSE),0.9227),3)</f>
        <v>0.92300000000000004</v>
      </c>
    </row>
    <row r="654" spans="1:7" ht="28.8" x14ac:dyDescent="0.3">
      <c r="A654" s="11" t="s">
        <v>603</v>
      </c>
      <c r="B654" s="9" t="s">
        <v>1434</v>
      </c>
      <c r="C654" s="10" t="s">
        <v>1433</v>
      </c>
      <c r="D654" s="9" t="s">
        <v>1432</v>
      </c>
      <c r="E654" s="70" t="s">
        <v>746</v>
      </c>
      <c r="F654" s="73">
        <f>ROUND(IFERROR(VLOOKUP(C654,#REF!,4,FALSE), 0.8014),3)</f>
        <v>0.80100000000000005</v>
      </c>
      <c r="G654" s="74">
        <f>ROUND(IFERROR(VLOOKUP(C654,#REF!,3,FALSE),0.9227),3)</f>
        <v>0.92300000000000004</v>
      </c>
    </row>
    <row r="655" spans="1:7" ht="28.8" x14ac:dyDescent="0.3">
      <c r="A655" s="11" t="s">
        <v>603</v>
      </c>
      <c r="B655" s="9" t="s">
        <v>1434</v>
      </c>
      <c r="C655" s="10" t="s">
        <v>1440</v>
      </c>
      <c r="D655" s="9" t="s">
        <v>1439</v>
      </c>
      <c r="E655" s="70" t="s">
        <v>746</v>
      </c>
      <c r="F655" s="73">
        <f>ROUND(IFERROR(VLOOKUP(C655,#REF!,4,FALSE), 0.8014),3)</f>
        <v>0.80100000000000005</v>
      </c>
      <c r="G655" s="74">
        <f>ROUND(IFERROR(VLOOKUP(C655,#REF!,3,FALSE),0.9227),3)</f>
        <v>0.92300000000000004</v>
      </c>
    </row>
    <row r="656" spans="1:7" ht="28.8" x14ac:dyDescent="0.3">
      <c r="A656" s="11" t="s">
        <v>604</v>
      </c>
      <c r="B656" s="9" t="s">
        <v>1424</v>
      </c>
      <c r="C656" s="10" t="s">
        <v>1423</v>
      </c>
      <c r="D656" s="9" t="s">
        <v>1422</v>
      </c>
      <c r="E656" s="70" t="s">
        <v>746</v>
      </c>
      <c r="F656" s="73">
        <f>ROUND(IFERROR(VLOOKUP(C656,#REF!,4,FALSE), 0.8014),3)</f>
        <v>0.80100000000000005</v>
      </c>
      <c r="G656" s="74">
        <f>ROUND(IFERROR(VLOOKUP(C656,#REF!,3,FALSE),0.9227),3)</f>
        <v>0.92300000000000004</v>
      </c>
    </row>
    <row r="657" spans="1:7" ht="28.8" x14ac:dyDescent="0.3">
      <c r="A657" s="11" t="s">
        <v>604</v>
      </c>
      <c r="B657" s="9" t="s">
        <v>1424</v>
      </c>
      <c r="C657" s="10" t="s">
        <v>1429</v>
      </c>
      <c r="D657" s="9" t="s">
        <v>1428</v>
      </c>
      <c r="E657" s="70" t="s">
        <v>746</v>
      </c>
      <c r="F657" s="73">
        <f>ROUND(IFERROR(VLOOKUP(C657,#REF!,4,FALSE), 0.8014),3)</f>
        <v>0.80100000000000005</v>
      </c>
      <c r="G657" s="74">
        <f>ROUND(IFERROR(VLOOKUP(C657,#REF!,3,FALSE),0.9227),3)</f>
        <v>0.92300000000000004</v>
      </c>
    </row>
    <row r="658" spans="1:7" ht="28.8" x14ac:dyDescent="0.3">
      <c r="A658" s="11" t="s">
        <v>605</v>
      </c>
      <c r="B658" s="9" t="s">
        <v>1419</v>
      </c>
      <c r="C658" s="10" t="s">
        <v>1418</v>
      </c>
      <c r="D658" s="9" t="s">
        <v>1417</v>
      </c>
      <c r="E658" s="70" t="s">
        <v>746</v>
      </c>
      <c r="F658" s="73">
        <f>ROUND(IFERROR(VLOOKUP(C658,#REF!,4,FALSE), 0.8014),3)</f>
        <v>0.80100000000000005</v>
      </c>
      <c r="G658" s="74">
        <f>ROUND(IFERROR(VLOOKUP(C658,#REF!,3,FALSE),0.9227),3)</f>
        <v>0.92300000000000004</v>
      </c>
    </row>
    <row r="659" spans="1:7" ht="28.8" x14ac:dyDescent="0.3">
      <c r="A659" s="11" t="s">
        <v>605</v>
      </c>
      <c r="B659" s="9" t="s">
        <v>1419</v>
      </c>
      <c r="C659" s="11" t="s">
        <v>1757</v>
      </c>
      <c r="D659" s="9" t="s">
        <v>1756</v>
      </c>
      <c r="E659" s="70" t="s">
        <v>1671</v>
      </c>
      <c r="F659" s="73">
        <f>ROUND(IFERROR(VLOOKUP(C659,#REF!,4,FALSE), 0.8014),3)</f>
        <v>0.80100000000000005</v>
      </c>
      <c r="G659" s="74">
        <f>ROUND(IFERROR(VLOOKUP(C659,#REF!,3,FALSE),0.9227),3)</f>
        <v>0.92300000000000004</v>
      </c>
    </row>
    <row r="660" spans="1:7" ht="28.8" x14ac:dyDescent="0.3">
      <c r="A660" s="11" t="s">
        <v>606</v>
      </c>
      <c r="B660" s="9" t="s">
        <v>1425</v>
      </c>
      <c r="C660" s="10" t="s">
        <v>1423</v>
      </c>
      <c r="D660" s="9" t="s">
        <v>1422</v>
      </c>
      <c r="E660" s="70" t="s">
        <v>746</v>
      </c>
      <c r="F660" s="73">
        <f>ROUND(IFERROR(VLOOKUP(C660,#REF!,4,FALSE), 0.8014),3)</f>
        <v>0.80100000000000005</v>
      </c>
      <c r="G660" s="74">
        <f>ROUND(IFERROR(VLOOKUP(C660,#REF!,3,FALSE),0.9227),3)</f>
        <v>0.92300000000000004</v>
      </c>
    </row>
    <row r="661" spans="1:7" ht="28.8" x14ac:dyDescent="0.3">
      <c r="A661" s="11" t="s">
        <v>606</v>
      </c>
      <c r="B661" s="9" t="s">
        <v>1425</v>
      </c>
      <c r="C661" s="10" t="s">
        <v>1436</v>
      </c>
      <c r="D661" s="9" t="s">
        <v>1435</v>
      </c>
      <c r="E661" s="70" t="s">
        <v>746</v>
      </c>
      <c r="F661" s="73">
        <f>ROUND(IFERROR(VLOOKUP(C661,#REF!,4,FALSE), 0.8014),3)</f>
        <v>0.80100000000000005</v>
      </c>
      <c r="G661" s="74">
        <f>ROUND(IFERROR(VLOOKUP(C661,#REF!,3,FALSE),0.9227),3)</f>
        <v>0.92300000000000004</v>
      </c>
    </row>
    <row r="662" spans="1:7" ht="28.8" x14ac:dyDescent="0.3">
      <c r="A662" s="11" t="s">
        <v>607</v>
      </c>
      <c r="B662" s="9" t="s">
        <v>1124</v>
      </c>
      <c r="C662" s="10" t="s">
        <v>1122</v>
      </c>
      <c r="D662" s="9" t="s">
        <v>1121</v>
      </c>
      <c r="E662" s="70" t="s">
        <v>746</v>
      </c>
      <c r="F662" s="73">
        <f>ROUND(IFERROR(VLOOKUP(C662,#REF!,4,FALSE), 0.8014),3)</f>
        <v>0.80100000000000005</v>
      </c>
      <c r="G662" s="74">
        <f>ROUND(IFERROR(VLOOKUP(C662,#REF!,3,FALSE),0.9227),3)</f>
        <v>0.92300000000000004</v>
      </c>
    </row>
    <row r="663" spans="1:7" x14ac:dyDescent="0.3">
      <c r="A663" s="11" t="s">
        <v>607</v>
      </c>
      <c r="B663" s="9" t="s">
        <v>1124</v>
      </c>
      <c r="C663" s="10" t="s">
        <v>1126</v>
      </c>
      <c r="D663" s="9" t="s">
        <v>1125</v>
      </c>
      <c r="E663" s="70" t="s">
        <v>746</v>
      </c>
      <c r="F663" s="73">
        <f>ROUND(IFERROR(VLOOKUP(C663,#REF!,4,FALSE), 0.8014),3)</f>
        <v>0.80100000000000005</v>
      </c>
      <c r="G663" s="74">
        <f>ROUND(IFERROR(VLOOKUP(C663,#REF!,3,FALSE),0.9227),3)</f>
        <v>0.92300000000000004</v>
      </c>
    </row>
    <row r="664" spans="1:7" x14ac:dyDescent="0.3">
      <c r="A664" s="11" t="s">
        <v>607</v>
      </c>
      <c r="B664" s="9" t="s">
        <v>1124</v>
      </c>
      <c r="C664" s="10" t="s">
        <v>1418</v>
      </c>
      <c r="D664" s="9" t="s">
        <v>1417</v>
      </c>
      <c r="E664" s="70" t="s">
        <v>746</v>
      </c>
      <c r="F664" s="73">
        <f>ROUND(IFERROR(VLOOKUP(C664,#REF!,4,FALSE), 0.8014),3)</f>
        <v>0.80100000000000005</v>
      </c>
      <c r="G664" s="74">
        <f>ROUND(IFERROR(VLOOKUP(C664,#REF!,3,FALSE),0.9227),3)</f>
        <v>0.92300000000000004</v>
      </c>
    </row>
    <row r="665" spans="1:7" x14ac:dyDescent="0.3">
      <c r="A665" s="11" t="s">
        <v>607</v>
      </c>
      <c r="B665" s="9" t="s">
        <v>1124</v>
      </c>
      <c r="C665" s="10" t="s">
        <v>1421</v>
      </c>
      <c r="D665" s="9" t="s">
        <v>1420</v>
      </c>
      <c r="E665" s="70" t="s">
        <v>746</v>
      </c>
      <c r="F665" s="73">
        <f>ROUND(IFERROR(VLOOKUP(C665,#REF!,4,FALSE), 0.8014),3)</f>
        <v>0.80100000000000005</v>
      </c>
      <c r="G665" s="74">
        <f>ROUND(IFERROR(VLOOKUP(C665,#REF!,3,FALSE),0.9227),3)</f>
        <v>0.92300000000000004</v>
      </c>
    </row>
    <row r="666" spans="1:7" x14ac:dyDescent="0.3">
      <c r="A666" s="11" t="s">
        <v>607</v>
      </c>
      <c r="B666" s="9" t="s">
        <v>1124</v>
      </c>
      <c r="C666" s="10" t="s">
        <v>1423</v>
      </c>
      <c r="D666" s="9" t="s">
        <v>1422</v>
      </c>
      <c r="E666" s="70" t="s">
        <v>746</v>
      </c>
      <c r="F666" s="73">
        <f>ROUND(IFERROR(VLOOKUP(C666,#REF!,4,FALSE), 0.8014),3)</f>
        <v>0.80100000000000005</v>
      </c>
      <c r="G666" s="74">
        <f>ROUND(IFERROR(VLOOKUP(C666,#REF!,3,FALSE),0.9227),3)</f>
        <v>0.92300000000000004</v>
      </c>
    </row>
    <row r="667" spans="1:7" ht="28.8" x14ac:dyDescent="0.3">
      <c r="A667" s="11" t="s">
        <v>607</v>
      </c>
      <c r="B667" s="9" t="s">
        <v>1124</v>
      </c>
      <c r="C667" s="10" t="s">
        <v>1429</v>
      </c>
      <c r="D667" s="9" t="s">
        <v>1428</v>
      </c>
      <c r="E667" s="70" t="s">
        <v>746</v>
      </c>
      <c r="F667" s="73">
        <f>ROUND(IFERROR(VLOOKUP(C667,#REF!,4,FALSE), 0.8014),3)</f>
        <v>0.80100000000000005</v>
      </c>
      <c r="G667" s="74">
        <f>ROUND(IFERROR(VLOOKUP(C667,#REF!,3,FALSE),0.9227),3)</f>
        <v>0.92300000000000004</v>
      </c>
    </row>
    <row r="668" spans="1:7" ht="43.2" x14ac:dyDescent="0.3">
      <c r="A668" s="11" t="s">
        <v>607</v>
      </c>
      <c r="B668" s="9" t="s">
        <v>1124</v>
      </c>
      <c r="C668" s="10" t="s">
        <v>1431</v>
      </c>
      <c r="D668" s="9" t="s">
        <v>1430</v>
      </c>
      <c r="E668" s="70" t="s">
        <v>746</v>
      </c>
      <c r="F668" s="73">
        <f>ROUND(IFERROR(VLOOKUP(C668,#REF!,4,FALSE), 0.8014),3)</f>
        <v>0.80100000000000005</v>
      </c>
      <c r="G668" s="74">
        <f>ROUND(IFERROR(VLOOKUP(C668,#REF!,3,FALSE),0.9227),3)</f>
        <v>0.92300000000000004</v>
      </c>
    </row>
    <row r="669" spans="1:7" ht="28.8" x14ac:dyDescent="0.3">
      <c r="A669" s="11" t="s">
        <v>607</v>
      </c>
      <c r="B669" s="9" t="s">
        <v>1124</v>
      </c>
      <c r="C669" s="13" t="s">
        <v>1438</v>
      </c>
      <c r="D669" s="9" t="s">
        <v>1437</v>
      </c>
      <c r="E669" s="70" t="s">
        <v>746</v>
      </c>
      <c r="F669" s="73">
        <f>ROUND(IFERROR(VLOOKUP(C669,#REF!,4,FALSE), 0.8014),3)</f>
        <v>0.80100000000000005</v>
      </c>
      <c r="G669" s="74">
        <f>ROUND(IFERROR(VLOOKUP(C669,#REF!,3,FALSE),0.9227),3)</f>
        <v>0.92300000000000004</v>
      </c>
    </row>
    <row r="670" spans="1:7" ht="28.8" x14ac:dyDescent="0.3">
      <c r="A670" s="11" t="s">
        <v>607</v>
      </c>
      <c r="B670" s="9" t="s">
        <v>1124</v>
      </c>
      <c r="C670" s="10" t="s">
        <v>1578</v>
      </c>
      <c r="D670" s="9" t="s">
        <v>1577</v>
      </c>
      <c r="E670" s="70" t="s">
        <v>746</v>
      </c>
      <c r="F670" s="73">
        <f>ROUND(IFERROR(VLOOKUP(C670,#REF!,4,FALSE), 0.8014),3)</f>
        <v>0.80100000000000005</v>
      </c>
      <c r="G670" s="74">
        <f>ROUND(IFERROR(VLOOKUP(C670,#REF!,3,FALSE),0.9227),3)</f>
        <v>0.92300000000000004</v>
      </c>
    </row>
    <row r="671" spans="1:7" x14ac:dyDescent="0.3">
      <c r="A671" s="11" t="s">
        <v>607</v>
      </c>
      <c r="B671" s="9" t="s">
        <v>1124</v>
      </c>
      <c r="C671" s="10" t="s">
        <v>1596</v>
      </c>
      <c r="D671" s="9" t="s">
        <v>1595</v>
      </c>
      <c r="E671" s="70" t="s">
        <v>746</v>
      </c>
      <c r="F671" s="73">
        <f>ROUND(IFERROR(VLOOKUP(C671,#REF!,4,FALSE), 0.8014),3)</f>
        <v>0.80100000000000005</v>
      </c>
      <c r="G671" s="74">
        <f>ROUND(IFERROR(VLOOKUP(C671,#REF!,3,FALSE),0.9227),3)</f>
        <v>0.92300000000000004</v>
      </c>
    </row>
    <row r="672" spans="1:7" x14ac:dyDescent="0.3">
      <c r="A672" s="11" t="s">
        <v>607</v>
      </c>
      <c r="B672" s="9" t="s">
        <v>1124</v>
      </c>
      <c r="C672" s="10" t="s">
        <v>1648</v>
      </c>
      <c r="D672" s="9" t="s">
        <v>1647</v>
      </c>
      <c r="E672" s="70" t="s">
        <v>746</v>
      </c>
      <c r="F672" s="73">
        <f>ROUND(IFERROR(VLOOKUP(C672,#REF!,4,FALSE), 0.8014),3)</f>
        <v>0.80100000000000005</v>
      </c>
      <c r="G672" s="74">
        <f>ROUND(IFERROR(VLOOKUP(C672,#REF!,3,FALSE),0.9227),3)</f>
        <v>0.92300000000000004</v>
      </c>
    </row>
    <row r="673" spans="1:7" x14ac:dyDescent="0.3">
      <c r="A673" s="139" t="s">
        <v>607</v>
      </c>
      <c r="B673" s="9" t="s">
        <v>1124</v>
      </c>
      <c r="C673" s="139" t="s">
        <v>935</v>
      </c>
      <c r="D673" s="139" t="s">
        <v>2095</v>
      </c>
      <c r="E673" s="146"/>
      <c r="F673" s="73">
        <f>ROUND(IFERROR(VLOOKUP(C673,#REF!,4,FALSE), 0.8014),3)</f>
        <v>0.80100000000000005</v>
      </c>
      <c r="G673" s="74">
        <f>ROUND(IFERROR(VLOOKUP(C673,#REF!,3,FALSE),0.9227),3)</f>
        <v>0.92300000000000004</v>
      </c>
    </row>
    <row r="674" spans="1:7" ht="28.8" x14ac:dyDescent="0.3">
      <c r="A674" s="11" t="s">
        <v>609</v>
      </c>
      <c r="B674" s="9" t="s">
        <v>939</v>
      </c>
      <c r="C674" s="10" t="s">
        <v>938</v>
      </c>
      <c r="D674" s="9" t="s">
        <v>937</v>
      </c>
      <c r="E674" s="70" t="s">
        <v>746</v>
      </c>
      <c r="F674" s="73">
        <f>ROUND(IFERROR(VLOOKUP(C674,#REF!,4,FALSE), 0.8014),3)</f>
        <v>0.80100000000000005</v>
      </c>
      <c r="G674" s="74">
        <f>ROUND(IFERROR(VLOOKUP(C674,#REF!,3,FALSE),0.9227),3)</f>
        <v>0.92300000000000004</v>
      </c>
    </row>
    <row r="675" spans="1:7" ht="28.8" x14ac:dyDescent="0.3">
      <c r="A675" s="11" t="s">
        <v>610</v>
      </c>
      <c r="B675" s="9" t="s">
        <v>940</v>
      </c>
      <c r="C675" s="10" t="s">
        <v>938</v>
      </c>
      <c r="D675" s="9" t="s">
        <v>937</v>
      </c>
      <c r="E675" s="70" t="s">
        <v>746</v>
      </c>
      <c r="F675" s="73">
        <f>ROUND(IFERROR(VLOOKUP(C675,#REF!,4,FALSE), 0.8014),3)</f>
        <v>0.80100000000000005</v>
      </c>
      <c r="G675" s="74">
        <f>ROUND(IFERROR(VLOOKUP(C675,#REF!,3,FALSE),0.9227),3)</f>
        <v>0.92300000000000004</v>
      </c>
    </row>
    <row r="676" spans="1:7" ht="28.8" x14ac:dyDescent="0.3">
      <c r="A676" s="11" t="s">
        <v>611</v>
      </c>
      <c r="B676" s="9" t="s">
        <v>1446</v>
      </c>
      <c r="C676" s="10" t="s">
        <v>1445</v>
      </c>
      <c r="D676" s="9" t="s">
        <v>1444</v>
      </c>
      <c r="E676" s="70" t="s">
        <v>746</v>
      </c>
      <c r="F676" s="73">
        <f>ROUND(IFERROR(VLOOKUP(C676,#REF!,4,FALSE), 0.8014),3)</f>
        <v>0.80100000000000005</v>
      </c>
      <c r="G676" s="74">
        <f>ROUND(IFERROR(VLOOKUP(C676,#REF!,3,FALSE),0.9227),3)</f>
        <v>0.92300000000000004</v>
      </c>
    </row>
    <row r="677" spans="1:7" ht="28.8" x14ac:dyDescent="0.3">
      <c r="A677" s="11" t="s">
        <v>612</v>
      </c>
      <c r="B677" s="9" t="s">
        <v>1447</v>
      </c>
      <c r="C677" s="10" t="s">
        <v>1445</v>
      </c>
      <c r="D677" s="9" t="s">
        <v>1444</v>
      </c>
      <c r="E677" s="70" t="s">
        <v>746</v>
      </c>
      <c r="F677" s="73">
        <f>ROUND(IFERROR(VLOOKUP(C677,#REF!,4,FALSE), 0.8014),3)</f>
        <v>0.80100000000000005</v>
      </c>
      <c r="G677" s="74">
        <f>ROUND(IFERROR(VLOOKUP(C677,#REF!,3,FALSE),0.9227),3)</f>
        <v>0.92300000000000004</v>
      </c>
    </row>
    <row r="678" spans="1:7" ht="28.8" x14ac:dyDescent="0.3">
      <c r="A678" s="11" t="s">
        <v>613</v>
      </c>
      <c r="B678" s="9" t="s">
        <v>1448</v>
      </c>
      <c r="C678" s="10" t="s">
        <v>1445</v>
      </c>
      <c r="D678" s="9" t="s">
        <v>1444</v>
      </c>
      <c r="E678" s="70" t="s">
        <v>746</v>
      </c>
      <c r="F678" s="73">
        <f>ROUND(IFERROR(VLOOKUP(C678,#REF!,4,FALSE), 0.8014),3)</f>
        <v>0.80100000000000005</v>
      </c>
      <c r="G678" s="74">
        <f>ROUND(IFERROR(VLOOKUP(C678,#REF!,3,FALSE),0.9227),3)</f>
        <v>0.92300000000000004</v>
      </c>
    </row>
    <row r="679" spans="1:7" ht="28.8" x14ac:dyDescent="0.3">
      <c r="A679" s="11" t="s">
        <v>614</v>
      </c>
      <c r="B679" s="9" t="s">
        <v>941</v>
      </c>
      <c r="C679" s="10" t="s">
        <v>938</v>
      </c>
      <c r="D679" s="9" t="s">
        <v>937</v>
      </c>
      <c r="E679" s="70" t="s">
        <v>746</v>
      </c>
      <c r="F679" s="73">
        <f>ROUND(IFERROR(VLOOKUP(C679,#REF!,4,FALSE), 0.8014),3)</f>
        <v>0.80100000000000005</v>
      </c>
      <c r="G679" s="74">
        <f>ROUND(IFERROR(VLOOKUP(C679,#REF!,3,FALSE),0.9227),3)</f>
        <v>0.92300000000000004</v>
      </c>
    </row>
    <row r="680" spans="1:7" ht="28.8" x14ac:dyDescent="0.3">
      <c r="A680" s="11" t="s">
        <v>614</v>
      </c>
      <c r="B680" s="9" t="s">
        <v>941</v>
      </c>
      <c r="C680" s="10" t="s">
        <v>1442</v>
      </c>
      <c r="D680" s="9" t="s">
        <v>1441</v>
      </c>
      <c r="E680" s="70" t="s">
        <v>746</v>
      </c>
      <c r="F680" s="73">
        <f>ROUND(IFERROR(VLOOKUP(C680,#REF!,4,FALSE), 0.8014),3)</f>
        <v>0.80100000000000005</v>
      </c>
      <c r="G680" s="74">
        <f>ROUND(IFERROR(VLOOKUP(C680,#REF!,3,FALSE),0.9227),3)</f>
        <v>0.92300000000000004</v>
      </c>
    </row>
    <row r="681" spans="1:7" ht="28.8" x14ac:dyDescent="0.3">
      <c r="A681" s="10" t="s">
        <v>615</v>
      </c>
      <c r="B681" s="9" t="s">
        <v>1443</v>
      </c>
      <c r="C681" s="11" t="s">
        <v>1442</v>
      </c>
      <c r="D681" s="9" t="s">
        <v>1441</v>
      </c>
      <c r="E681" s="70" t="s">
        <v>746</v>
      </c>
      <c r="F681" s="73">
        <f>ROUND(IFERROR(VLOOKUP(C681,#REF!,4,FALSE), 0.8014),3)</f>
        <v>0.80100000000000005</v>
      </c>
      <c r="G681" s="74">
        <f>ROUND(IFERROR(VLOOKUP(C681,#REF!,3,FALSE),0.9227),3)</f>
        <v>0.92300000000000004</v>
      </c>
    </row>
    <row r="682" spans="1:7" ht="28.8" x14ac:dyDescent="0.3">
      <c r="A682" s="11" t="s">
        <v>616</v>
      </c>
      <c r="B682" s="9" t="s">
        <v>942</v>
      </c>
      <c r="C682" s="10" t="s">
        <v>938</v>
      </c>
      <c r="D682" s="9" t="s">
        <v>937</v>
      </c>
      <c r="E682" s="70" t="s">
        <v>746</v>
      </c>
      <c r="F682" s="73">
        <f>ROUND(IFERROR(VLOOKUP(C682,#REF!,4,FALSE), 0.8014),3)</f>
        <v>0.80100000000000005</v>
      </c>
      <c r="G682" s="74">
        <f>ROUND(IFERROR(VLOOKUP(C682,#REF!,3,FALSE),0.9227),3)</f>
        <v>0.92300000000000004</v>
      </c>
    </row>
    <row r="683" spans="1:7" ht="28.8" x14ac:dyDescent="0.3">
      <c r="A683" s="11" t="s">
        <v>616</v>
      </c>
      <c r="B683" s="9" t="s">
        <v>942</v>
      </c>
      <c r="C683" s="10" t="s">
        <v>1442</v>
      </c>
      <c r="D683" s="9" t="s">
        <v>1441</v>
      </c>
      <c r="E683" s="70" t="s">
        <v>746</v>
      </c>
      <c r="F683" s="73">
        <f>ROUND(IFERROR(VLOOKUP(C683,#REF!,4,FALSE), 0.8014),3)</f>
        <v>0.80100000000000005</v>
      </c>
      <c r="G683" s="74">
        <f>ROUND(IFERROR(VLOOKUP(C683,#REF!,3,FALSE),0.9227),3)</f>
        <v>0.92300000000000004</v>
      </c>
    </row>
    <row r="684" spans="1:7" ht="28.8" x14ac:dyDescent="0.3">
      <c r="A684" s="11" t="s">
        <v>617</v>
      </c>
      <c r="B684" s="9" t="s">
        <v>945</v>
      </c>
      <c r="C684" s="10" t="s">
        <v>944</v>
      </c>
      <c r="D684" s="9" t="s">
        <v>943</v>
      </c>
      <c r="E684" s="70" t="s">
        <v>746</v>
      </c>
      <c r="F684" s="73">
        <f>ROUND(IFERROR(VLOOKUP(C684,#REF!,4,FALSE), 0.8014),3)</f>
        <v>0.80100000000000005</v>
      </c>
      <c r="G684" s="74">
        <f>ROUND(IFERROR(VLOOKUP(C684,#REF!,3,FALSE),0.9227),3)</f>
        <v>0.92300000000000004</v>
      </c>
    </row>
    <row r="685" spans="1:7" ht="28.8" x14ac:dyDescent="0.3">
      <c r="A685" s="11" t="s">
        <v>617</v>
      </c>
      <c r="B685" s="9" t="s">
        <v>945</v>
      </c>
      <c r="C685" s="11" t="s">
        <v>1759</v>
      </c>
      <c r="D685" s="16" t="s">
        <v>1758</v>
      </c>
      <c r="E685" s="70" t="s">
        <v>1671</v>
      </c>
      <c r="F685" s="73">
        <f>ROUND(IFERROR(VLOOKUP(C685,#REF!,4,FALSE), 0.8014),3)</f>
        <v>0.80100000000000005</v>
      </c>
      <c r="G685" s="74">
        <f>ROUND(IFERROR(VLOOKUP(C685,#REF!,3,FALSE),0.9227),3)</f>
        <v>0.92300000000000004</v>
      </c>
    </row>
    <row r="686" spans="1:7" ht="28.8" x14ac:dyDescent="0.3">
      <c r="A686" s="11" t="s">
        <v>618</v>
      </c>
      <c r="B686" s="9" t="s">
        <v>1592</v>
      </c>
      <c r="C686" s="10" t="s">
        <v>1591</v>
      </c>
      <c r="D686" s="9" t="s">
        <v>1590</v>
      </c>
      <c r="E686" s="70" t="s">
        <v>746</v>
      </c>
      <c r="F686" s="73">
        <f>ROUND(IFERROR(VLOOKUP(C686,#REF!,4,FALSE), 0.8014),3)</f>
        <v>0.80100000000000005</v>
      </c>
      <c r="G686" s="74">
        <f>ROUND(IFERROR(VLOOKUP(C686,#REF!,3,FALSE),0.9227),3)</f>
        <v>0.92300000000000004</v>
      </c>
    </row>
    <row r="687" spans="1:7" ht="28.8" x14ac:dyDescent="0.3">
      <c r="A687" s="11" t="s">
        <v>618</v>
      </c>
      <c r="B687" s="9" t="s">
        <v>1592</v>
      </c>
      <c r="C687" s="11" t="s">
        <v>1761</v>
      </c>
      <c r="D687" s="9" t="s">
        <v>1760</v>
      </c>
      <c r="E687" s="70" t="s">
        <v>1671</v>
      </c>
      <c r="F687" s="73">
        <f>ROUND(IFERROR(VLOOKUP(C687,#REF!,4,FALSE), 0.8014),3)</f>
        <v>0.80100000000000005</v>
      </c>
      <c r="G687" s="74">
        <f>ROUND(IFERROR(VLOOKUP(C687,#REF!,3,FALSE),0.9227),3)</f>
        <v>0.92300000000000004</v>
      </c>
    </row>
    <row r="688" spans="1:7" ht="28.8" x14ac:dyDescent="0.3">
      <c r="A688" s="11" t="s">
        <v>619</v>
      </c>
      <c r="B688" s="9" t="s">
        <v>1135</v>
      </c>
      <c r="C688" s="10" t="s">
        <v>1134</v>
      </c>
      <c r="D688" s="9" t="s">
        <v>1133</v>
      </c>
      <c r="E688" s="70" t="s">
        <v>746</v>
      </c>
      <c r="F688" s="73">
        <f>ROUND(IFERROR(VLOOKUP(C688,#REF!,4,FALSE), 0.8014),3)</f>
        <v>0.80100000000000005</v>
      </c>
      <c r="G688" s="74">
        <f>ROUND(IFERROR(VLOOKUP(C688,#REF!,3,FALSE),0.9227),3)</f>
        <v>0.92300000000000004</v>
      </c>
    </row>
    <row r="689" spans="1:7" ht="28.8" x14ac:dyDescent="0.3">
      <c r="A689" s="11" t="s">
        <v>619</v>
      </c>
      <c r="B689" s="9" t="s">
        <v>1135</v>
      </c>
      <c r="C689" s="11" t="s">
        <v>1809</v>
      </c>
      <c r="D689" s="9" t="s">
        <v>1808</v>
      </c>
      <c r="E689" s="70" t="s">
        <v>1671</v>
      </c>
      <c r="F689" s="73">
        <f>ROUND(IFERROR(VLOOKUP(C689,#REF!,4,FALSE), 0.8014),3)</f>
        <v>0.80100000000000005</v>
      </c>
      <c r="G689" s="74">
        <f>ROUND(IFERROR(VLOOKUP(C689,#REF!,3,FALSE),0.9227),3)</f>
        <v>0.92300000000000004</v>
      </c>
    </row>
    <row r="690" spans="1:7" x14ac:dyDescent="0.3">
      <c r="A690" s="11" t="s">
        <v>620</v>
      </c>
      <c r="B690" s="9" t="s">
        <v>1132</v>
      </c>
      <c r="C690" s="10" t="s">
        <v>1131</v>
      </c>
      <c r="D690" s="9" t="s">
        <v>1130</v>
      </c>
      <c r="E690" s="70" t="s">
        <v>746</v>
      </c>
      <c r="F690" s="73">
        <f>ROUND(IFERROR(VLOOKUP(C690,#REF!,4,FALSE), 0.8014),3)</f>
        <v>0.80100000000000005</v>
      </c>
      <c r="G690" s="74">
        <f>ROUND(IFERROR(VLOOKUP(C690,#REF!,3,FALSE),0.9227),3)</f>
        <v>0.92300000000000004</v>
      </c>
    </row>
    <row r="691" spans="1:7" ht="28.8" x14ac:dyDescent="0.3">
      <c r="A691" s="11" t="s">
        <v>621</v>
      </c>
      <c r="B691" s="9" t="s">
        <v>946</v>
      </c>
      <c r="C691" s="10" t="s">
        <v>944</v>
      </c>
      <c r="D691" s="9" t="s">
        <v>943</v>
      </c>
      <c r="E691" s="70" t="s">
        <v>746</v>
      </c>
      <c r="F691" s="73">
        <f>ROUND(IFERROR(VLOOKUP(C691,#REF!,4,FALSE), 0.8014),3)</f>
        <v>0.80100000000000005</v>
      </c>
      <c r="G691" s="74">
        <f>ROUND(IFERROR(VLOOKUP(C691,#REF!,3,FALSE),0.9227),3)</f>
        <v>0.92300000000000004</v>
      </c>
    </row>
    <row r="692" spans="1:7" ht="28.8" x14ac:dyDescent="0.3">
      <c r="A692" s="11" t="s">
        <v>621</v>
      </c>
      <c r="B692" s="9" t="s">
        <v>946</v>
      </c>
      <c r="C692" s="10" t="s">
        <v>1128</v>
      </c>
      <c r="D692" s="9" t="s">
        <v>1127</v>
      </c>
      <c r="E692" s="70" t="s">
        <v>746</v>
      </c>
      <c r="F692" s="73">
        <f>ROUND(IFERROR(VLOOKUP(C692,#REF!,4,FALSE), 0.8014),3)</f>
        <v>0.80100000000000005</v>
      </c>
      <c r="G692" s="74">
        <f>ROUND(IFERROR(VLOOKUP(C692,#REF!,3,FALSE),0.9227),3)</f>
        <v>0.92300000000000004</v>
      </c>
    </row>
    <row r="693" spans="1:7" ht="28.8" x14ac:dyDescent="0.3">
      <c r="A693" s="11" t="s">
        <v>621</v>
      </c>
      <c r="B693" s="9" t="s">
        <v>946</v>
      </c>
      <c r="C693" s="10" t="s">
        <v>1134</v>
      </c>
      <c r="D693" s="9" t="s">
        <v>1133</v>
      </c>
      <c r="E693" s="70" t="s">
        <v>746</v>
      </c>
      <c r="F693" s="73">
        <f>ROUND(IFERROR(VLOOKUP(C693,#REF!,4,FALSE), 0.8014),3)</f>
        <v>0.80100000000000005</v>
      </c>
      <c r="G693" s="74">
        <f>ROUND(IFERROR(VLOOKUP(C693,#REF!,3,FALSE),0.9227),3)</f>
        <v>0.92300000000000004</v>
      </c>
    </row>
    <row r="694" spans="1:7" ht="28.8" x14ac:dyDescent="0.3">
      <c r="A694" s="11" t="s">
        <v>621</v>
      </c>
      <c r="B694" s="9" t="s">
        <v>946</v>
      </c>
      <c r="C694" s="10" t="s">
        <v>1197</v>
      </c>
      <c r="D694" s="9" t="s">
        <v>1196</v>
      </c>
      <c r="E694" s="70" t="s">
        <v>746</v>
      </c>
      <c r="F694" s="73">
        <f>ROUND(IFERROR(VLOOKUP(C694,#REF!,4,FALSE), 0.8014),3)</f>
        <v>0.80100000000000005</v>
      </c>
      <c r="G694" s="74">
        <f>ROUND(IFERROR(VLOOKUP(C694,#REF!,3,FALSE),0.9227),3)</f>
        <v>0.92300000000000004</v>
      </c>
    </row>
    <row r="695" spans="1:7" ht="28.8" x14ac:dyDescent="0.3">
      <c r="A695" s="11" t="s">
        <v>621</v>
      </c>
      <c r="B695" s="9" t="s">
        <v>946</v>
      </c>
      <c r="C695" s="10" t="s">
        <v>1450</v>
      </c>
      <c r="D695" s="9" t="s">
        <v>1449</v>
      </c>
      <c r="E695" s="70" t="s">
        <v>746</v>
      </c>
      <c r="F695" s="73">
        <f>ROUND(IFERROR(VLOOKUP(C695,#REF!,4,FALSE), 0.8014),3)</f>
        <v>0.80100000000000005</v>
      </c>
      <c r="G695" s="74">
        <f>ROUND(IFERROR(VLOOKUP(C695,#REF!,3,FALSE),0.9227),3)</f>
        <v>0.92300000000000004</v>
      </c>
    </row>
    <row r="696" spans="1:7" ht="28.8" x14ac:dyDescent="0.3">
      <c r="A696" s="11" t="s">
        <v>621</v>
      </c>
      <c r="B696" s="9" t="s">
        <v>946</v>
      </c>
      <c r="C696" s="11" t="s">
        <v>1811</v>
      </c>
      <c r="D696" s="9" t="s">
        <v>1810</v>
      </c>
      <c r="E696" s="70" t="s">
        <v>1671</v>
      </c>
      <c r="F696" s="73">
        <f>ROUND(IFERROR(VLOOKUP(C696,#REF!,4,FALSE), 0.8014),3)</f>
        <v>0.80100000000000005</v>
      </c>
      <c r="G696" s="74">
        <f>ROUND(IFERROR(VLOOKUP(C696,#REF!,3,FALSE),0.9227),3)</f>
        <v>0.92300000000000004</v>
      </c>
    </row>
    <row r="697" spans="1:7" ht="28.8" x14ac:dyDescent="0.3">
      <c r="A697" s="11" t="s">
        <v>622</v>
      </c>
      <c r="B697" s="9" t="s">
        <v>1129</v>
      </c>
      <c r="C697" s="10" t="s">
        <v>1128</v>
      </c>
      <c r="D697" s="9" t="s">
        <v>1127</v>
      </c>
      <c r="E697" s="70" t="s">
        <v>746</v>
      </c>
      <c r="F697" s="73">
        <f>ROUND(IFERROR(VLOOKUP(C697,#REF!,4,FALSE), 0.8014),3)</f>
        <v>0.80100000000000005</v>
      </c>
      <c r="G697" s="74">
        <f>ROUND(IFERROR(VLOOKUP(C697,#REF!,3,FALSE),0.9227),3)</f>
        <v>0.92300000000000004</v>
      </c>
    </row>
    <row r="698" spans="1:7" ht="28.8" x14ac:dyDescent="0.3">
      <c r="A698" s="11" t="s">
        <v>622</v>
      </c>
      <c r="B698" s="9" t="s">
        <v>1129</v>
      </c>
      <c r="C698" s="10" t="s">
        <v>1591</v>
      </c>
      <c r="D698" s="9" t="s">
        <v>1590</v>
      </c>
      <c r="E698" s="70" t="s">
        <v>746</v>
      </c>
      <c r="F698" s="73">
        <f>ROUND(IFERROR(VLOOKUP(C698,#REF!,4,FALSE), 0.8014),3)</f>
        <v>0.80100000000000005</v>
      </c>
      <c r="G698" s="74">
        <f>ROUND(IFERROR(VLOOKUP(C698,#REF!,3,FALSE),0.9227),3)</f>
        <v>0.92300000000000004</v>
      </c>
    </row>
    <row r="699" spans="1:7" x14ac:dyDescent="0.3">
      <c r="A699" s="11" t="s">
        <v>623</v>
      </c>
      <c r="B699" s="9" t="s">
        <v>1593</v>
      </c>
      <c r="C699" s="10" t="s">
        <v>1591</v>
      </c>
      <c r="D699" s="9" t="s">
        <v>1590</v>
      </c>
      <c r="E699" s="70" t="s">
        <v>746</v>
      </c>
      <c r="F699" s="73">
        <f>ROUND(IFERROR(VLOOKUP(C699,#REF!,4,FALSE), 0.8014),3)</f>
        <v>0.80100000000000005</v>
      </c>
      <c r="G699" s="74">
        <f>ROUND(IFERROR(VLOOKUP(C699,#REF!,3,FALSE),0.9227),3)</f>
        <v>0.92300000000000004</v>
      </c>
    </row>
    <row r="700" spans="1:7" x14ac:dyDescent="0.3">
      <c r="A700" s="11" t="s">
        <v>624</v>
      </c>
      <c r="B700" s="9" t="s">
        <v>949</v>
      </c>
      <c r="C700" s="10" t="s">
        <v>948</v>
      </c>
      <c r="D700" s="9" t="s">
        <v>947</v>
      </c>
      <c r="E700" s="70" t="s">
        <v>746</v>
      </c>
      <c r="F700" s="73">
        <f>ROUND(IFERROR(VLOOKUP(C700,#REF!,4,FALSE), 0.8014),3)</f>
        <v>0.80100000000000005</v>
      </c>
      <c r="G700" s="74">
        <f>ROUND(IFERROR(VLOOKUP(C700,#REF!,3,FALSE),0.9227),3)</f>
        <v>0.92300000000000004</v>
      </c>
    </row>
    <row r="701" spans="1:7" x14ac:dyDescent="0.3">
      <c r="A701" s="11" t="s">
        <v>624</v>
      </c>
      <c r="B701" s="9" t="s">
        <v>949</v>
      </c>
      <c r="C701" s="10" t="s">
        <v>1456</v>
      </c>
      <c r="D701" s="9" t="s">
        <v>1455</v>
      </c>
      <c r="E701" s="70" t="s">
        <v>746</v>
      </c>
      <c r="F701" s="73">
        <f>ROUND(IFERROR(VLOOKUP(C701,#REF!,4,FALSE), 0.8014),3)</f>
        <v>0.80100000000000005</v>
      </c>
      <c r="G701" s="74">
        <f>ROUND(IFERROR(VLOOKUP(C701,#REF!,3,FALSE),0.9227),3)</f>
        <v>0.92300000000000004</v>
      </c>
    </row>
    <row r="702" spans="1:7" x14ac:dyDescent="0.3">
      <c r="A702" s="11" t="s">
        <v>624</v>
      </c>
      <c r="B702" s="9" t="s">
        <v>949</v>
      </c>
      <c r="C702" s="10" t="s">
        <v>1660</v>
      </c>
      <c r="D702" s="9" t="s">
        <v>1582</v>
      </c>
      <c r="E702" s="70" t="s">
        <v>746</v>
      </c>
      <c r="F702" s="73">
        <f>ROUND(IFERROR(VLOOKUP(C702,#REF!,4,FALSE), 0.8014),3)</f>
        <v>0.80100000000000005</v>
      </c>
      <c r="G702" s="74">
        <f>ROUND(IFERROR(VLOOKUP(C702,#REF!,3,FALSE),0.9227),3)</f>
        <v>0.92300000000000004</v>
      </c>
    </row>
    <row r="703" spans="1:7" x14ac:dyDescent="0.3">
      <c r="A703" s="11" t="s">
        <v>624</v>
      </c>
      <c r="B703" s="9" t="s">
        <v>949</v>
      </c>
      <c r="C703" s="11" t="s">
        <v>1763</v>
      </c>
      <c r="D703" s="9" t="s">
        <v>1762</v>
      </c>
      <c r="E703" s="70" t="s">
        <v>1671</v>
      </c>
      <c r="F703" s="73">
        <f>ROUND(IFERROR(VLOOKUP(C703,#REF!,4,FALSE), 0.8014),3)</f>
        <v>0.80100000000000005</v>
      </c>
      <c r="G703" s="74">
        <f>ROUND(IFERROR(VLOOKUP(C703,#REF!,3,FALSE),0.9227),3)</f>
        <v>0.92300000000000004</v>
      </c>
    </row>
    <row r="704" spans="1:7" ht="28.8" x14ac:dyDescent="0.3">
      <c r="A704" s="11" t="s">
        <v>625</v>
      </c>
      <c r="B704" s="9" t="s">
        <v>1453</v>
      </c>
      <c r="C704" s="10" t="s">
        <v>1452</v>
      </c>
      <c r="D704" s="9" t="s">
        <v>1451</v>
      </c>
      <c r="E704" s="70" t="s">
        <v>746</v>
      </c>
      <c r="F704" s="73">
        <f>ROUND(IFERROR(VLOOKUP(C704,#REF!,4,FALSE), 0.8014),3)</f>
        <v>0.80100000000000005</v>
      </c>
      <c r="G704" s="74">
        <f>ROUND(IFERROR(VLOOKUP(C704,#REF!,3,FALSE),0.9227),3)</f>
        <v>0.92300000000000004</v>
      </c>
    </row>
    <row r="705" spans="1:7" ht="28.8" x14ac:dyDescent="0.3">
      <c r="A705" s="11" t="s">
        <v>625</v>
      </c>
      <c r="B705" s="9" t="s">
        <v>1453</v>
      </c>
      <c r="C705" s="10" t="s">
        <v>1471</v>
      </c>
      <c r="D705" s="9" t="s">
        <v>1470</v>
      </c>
      <c r="E705" s="70" t="s">
        <v>746</v>
      </c>
      <c r="F705" s="73">
        <f>ROUND(IFERROR(VLOOKUP(C705,#REF!,4,FALSE), 0.8014),3)</f>
        <v>0.80100000000000005</v>
      </c>
      <c r="G705" s="74">
        <f>ROUND(IFERROR(VLOOKUP(C705,#REF!,3,FALSE),0.9227),3)</f>
        <v>0.92300000000000004</v>
      </c>
    </row>
    <row r="706" spans="1:7" ht="43.2" x14ac:dyDescent="0.3">
      <c r="A706" s="11" t="s">
        <v>626</v>
      </c>
      <c r="B706" s="9" t="s">
        <v>1459</v>
      </c>
      <c r="C706" s="10" t="s">
        <v>1458</v>
      </c>
      <c r="D706" s="9" t="s">
        <v>1457</v>
      </c>
      <c r="E706" s="70" t="s">
        <v>746</v>
      </c>
      <c r="F706" s="73">
        <f>ROUND(IFERROR(VLOOKUP(C706,#REF!,4,FALSE), 0.8014),3)</f>
        <v>0.80100000000000005</v>
      </c>
      <c r="G706" s="74">
        <f>ROUND(IFERROR(VLOOKUP(C706,#REF!,3,FALSE),0.9227),3)</f>
        <v>0.92300000000000004</v>
      </c>
    </row>
    <row r="707" spans="1:7" ht="43.2" x14ac:dyDescent="0.3">
      <c r="A707" s="11" t="s">
        <v>626</v>
      </c>
      <c r="B707" s="9" t="s">
        <v>1459</v>
      </c>
      <c r="C707" s="10" t="s">
        <v>1660</v>
      </c>
      <c r="D707" s="9" t="s">
        <v>1582</v>
      </c>
      <c r="E707" s="70" t="s">
        <v>746</v>
      </c>
      <c r="F707" s="73">
        <f>ROUND(IFERROR(VLOOKUP(C707,#REF!,4,FALSE), 0.8014),3)</f>
        <v>0.80100000000000005</v>
      </c>
      <c r="G707" s="74">
        <f>ROUND(IFERROR(VLOOKUP(C707,#REF!,3,FALSE),0.9227),3)</f>
        <v>0.92300000000000004</v>
      </c>
    </row>
    <row r="708" spans="1:7" ht="43.2" x14ac:dyDescent="0.3">
      <c r="A708" s="11" t="s">
        <v>627</v>
      </c>
      <c r="B708" s="9" t="s">
        <v>1581</v>
      </c>
      <c r="C708" s="10" t="s">
        <v>1580</v>
      </c>
      <c r="D708" s="9" t="s">
        <v>1579</v>
      </c>
      <c r="E708" s="70" t="s">
        <v>746</v>
      </c>
      <c r="F708" s="73">
        <f>ROUND(IFERROR(VLOOKUP(C708,#REF!,4,FALSE), 0.8014),3)</f>
        <v>0.80100000000000005</v>
      </c>
      <c r="G708" s="74">
        <f>ROUND(IFERROR(VLOOKUP(C708,#REF!,3,FALSE),0.9227),3)</f>
        <v>0.92300000000000004</v>
      </c>
    </row>
    <row r="709" spans="1:7" ht="57.6" x14ac:dyDescent="0.3">
      <c r="A709" s="11" t="s">
        <v>628</v>
      </c>
      <c r="B709" s="9" t="s">
        <v>1661</v>
      </c>
      <c r="C709" s="13" t="s">
        <v>1660</v>
      </c>
      <c r="D709" s="9" t="s">
        <v>1582</v>
      </c>
      <c r="E709" s="70" t="s">
        <v>746</v>
      </c>
      <c r="F709" s="73">
        <f>ROUND(IFERROR(VLOOKUP(C709,#REF!,4,FALSE), 0.8014),3)</f>
        <v>0.80100000000000005</v>
      </c>
      <c r="G709" s="74">
        <f>ROUND(IFERROR(VLOOKUP(C709,#REF!,3,FALSE),0.9227),3)</f>
        <v>0.92300000000000004</v>
      </c>
    </row>
    <row r="710" spans="1:7" x14ac:dyDescent="0.3">
      <c r="A710" s="11" t="s">
        <v>629</v>
      </c>
      <c r="B710" s="9" t="s">
        <v>1662</v>
      </c>
      <c r="C710" s="10" t="s">
        <v>1660</v>
      </c>
      <c r="D710" s="9" t="s">
        <v>1582</v>
      </c>
      <c r="E710" s="70" t="s">
        <v>746</v>
      </c>
      <c r="F710" s="73">
        <f>ROUND(IFERROR(VLOOKUP(C710,#REF!,4,FALSE), 0.8014),3)</f>
        <v>0.80100000000000005</v>
      </c>
      <c r="G710" s="74">
        <f>ROUND(IFERROR(VLOOKUP(C710,#REF!,3,FALSE),0.9227),3)</f>
        <v>0.92300000000000004</v>
      </c>
    </row>
    <row r="711" spans="1:7" x14ac:dyDescent="0.3">
      <c r="A711" s="11" t="s">
        <v>630</v>
      </c>
      <c r="B711" s="9" t="s">
        <v>1144</v>
      </c>
      <c r="C711" s="10" t="s">
        <v>1143</v>
      </c>
      <c r="D711" s="9" t="s">
        <v>1142</v>
      </c>
      <c r="E711" s="70" t="s">
        <v>746</v>
      </c>
      <c r="F711" s="73">
        <f>ROUND(IFERROR(VLOOKUP(C711,#REF!,4,FALSE), 0.8014),3)</f>
        <v>0.80100000000000005</v>
      </c>
      <c r="G711" s="74">
        <f>ROUND(IFERROR(VLOOKUP(C711,#REF!,3,FALSE),0.9227),3)</f>
        <v>0.92300000000000004</v>
      </c>
    </row>
    <row r="712" spans="1:7" ht="28.8" x14ac:dyDescent="0.3">
      <c r="A712" s="11" t="s">
        <v>630</v>
      </c>
      <c r="B712" s="9" t="s">
        <v>1144</v>
      </c>
      <c r="C712" s="10" t="s">
        <v>1147</v>
      </c>
      <c r="D712" s="9" t="s">
        <v>1146</v>
      </c>
      <c r="E712" s="70" t="s">
        <v>746</v>
      </c>
      <c r="F712" s="73">
        <f>ROUND(IFERROR(VLOOKUP(C712,#REF!,4,FALSE), 0.8014),3)</f>
        <v>0.80100000000000005</v>
      </c>
      <c r="G712" s="74">
        <f>ROUND(IFERROR(VLOOKUP(C712,#REF!,3,FALSE),0.9227),3)</f>
        <v>0.92300000000000004</v>
      </c>
    </row>
    <row r="713" spans="1:7" ht="28.8" x14ac:dyDescent="0.3">
      <c r="A713" s="11" t="s">
        <v>630</v>
      </c>
      <c r="B713" s="9" t="s">
        <v>1144</v>
      </c>
      <c r="C713" s="10" t="s">
        <v>1469</v>
      </c>
      <c r="D713" s="9" t="s">
        <v>1468</v>
      </c>
      <c r="E713" s="70" t="s">
        <v>746</v>
      </c>
      <c r="F713" s="73">
        <f>ROUND(IFERROR(VLOOKUP(C713,#REF!,4,FALSE), 0.8014),3)</f>
        <v>0.80100000000000005</v>
      </c>
      <c r="G713" s="74">
        <f>ROUND(IFERROR(VLOOKUP(C713,#REF!,3,FALSE),0.9227),3)</f>
        <v>0.92300000000000004</v>
      </c>
    </row>
    <row r="714" spans="1:7" ht="28.8" x14ac:dyDescent="0.3">
      <c r="A714" s="11" t="s">
        <v>631</v>
      </c>
      <c r="B714" s="9" t="s">
        <v>1464</v>
      </c>
      <c r="C714" s="10" t="s">
        <v>1463</v>
      </c>
      <c r="D714" s="9" t="s">
        <v>1462</v>
      </c>
      <c r="E714" s="70" t="s">
        <v>746</v>
      </c>
      <c r="F714" s="73">
        <f>ROUND(IFERROR(VLOOKUP(C714,#REF!,4,FALSE), 0.8014),3)</f>
        <v>0.80100000000000005</v>
      </c>
      <c r="G714" s="74">
        <f>ROUND(IFERROR(VLOOKUP(C714,#REF!,3,FALSE),0.9227),3)</f>
        <v>0.92300000000000004</v>
      </c>
    </row>
    <row r="715" spans="1:7" ht="28.8" x14ac:dyDescent="0.3">
      <c r="A715" s="11" t="s">
        <v>631</v>
      </c>
      <c r="B715" s="9" t="s">
        <v>1464</v>
      </c>
      <c r="C715" s="10" t="s">
        <v>1580</v>
      </c>
      <c r="D715" s="9" t="s">
        <v>1579</v>
      </c>
      <c r="E715" s="70" t="s">
        <v>746</v>
      </c>
      <c r="F715" s="73">
        <f>ROUND(IFERROR(VLOOKUP(C715,#REF!,4,FALSE), 0.8014),3)</f>
        <v>0.80100000000000005</v>
      </c>
      <c r="G715" s="74">
        <f>ROUND(IFERROR(VLOOKUP(C715,#REF!,3,FALSE),0.9227),3)</f>
        <v>0.92300000000000004</v>
      </c>
    </row>
    <row r="716" spans="1:7" ht="28.8" x14ac:dyDescent="0.3">
      <c r="A716" s="11" t="s">
        <v>632</v>
      </c>
      <c r="B716" s="9" t="s">
        <v>1138</v>
      </c>
      <c r="C716" s="10" t="s">
        <v>1137</v>
      </c>
      <c r="D716" s="9" t="s">
        <v>1136</v>
      </c>
      <c r="E716" s="70" t="s">
        <v>746</v>
      </c>
      <c r="F716" s="73">
        <f>ROUND(IFERROR(VLOOKUP(C716,#REF!,4,FALSE), 0.8014),3)</f>
        <v>0.80100000000000005</v>
      </c>
      <c r="G716" s="74">
        <f>ROUND(IFERROR(VLOOKUP(C716,#REF!,3,FALSE),0.9227),3)</f>
        <v>0.92300000000000004</v>
      </c>
    </row>
    <row r="717" spans="1:7" x14ac:dyDescent="0.3">
      <c r="A717" s="11" t="s">
        <v>632</v>
      </c>
      <c r="B717" s="9" t="s">
        <v>1138</v>
      </c>
      <c r="C717" s="10" t="s">
        <v>1143</v>
      </c>
      <c r="D717" s="9" t="s">
        <v>1142</v>
      </c>
      <c r="E717" s="70" t="s">
        <v>746</v>
      </c>
      <c r="F717" s="73">
        <f>ROUND(IFERROR(VLOOKUP(C717,#REF!,4,FALSE), 0.8014),3)</f>
        <v>0.80100000000000005</v>
      </c>
      <c r="G717" s="74">
        <f>ROUND(IFERROR(VLOOKUP(C717,#REF!,3,FALSE),0.9227),3)</f>
        <v>0.92300000000000004</v>
      </c>
    </row>
    <row r="718" spans="1:7" ht="28.8" x14ac:dyDescent="0.3">
      <c r="A718" s="11" t="s">
        <v>632</v>
      </c>
      <c r="B718" s="9" t="s">
        <v>1138</v>
      </c>
      <c r="C718" s="10" t="s">
        <v>1147</v>
      </c>
      <c r="D718" s="9" t="s">
        <v>1146</v>
      </c>
      <c r="E718" s="70" t="s">
        <v>746</v>
      </c>
      <c r="F718" s="73">
        <f>ROUND(IFERROR(VLOOKUP(C718,#REF!,4,FALSE), 0.8014),3)</f>
        <v>0.80100000000000005</v>
      </c>
      <c r="G718" s="74">
        <f>ROUND(IFERROR(VLOOKUP(C718,#REF!,3,FALSE),0.9227),3)</f>
        <v>0.92300000000000004</v>
      </c>
    </row>
    <row r="719" spans="1:7" x14ac:dyDescent="0.3">
      <c r="A719" s="11" t="s">
        <v>632</v>
      </c>
      <c r="B719" s="9" t="s">
        <v>1138</v>
      </c>
      <c r="C719" s="10" t="s">
        <v>1452</v>
      </c>
      <c r="D719" s="9" t="s">
        <v>1451</v>
      </c>
      <c r="E719" s="70" t="s">
        <v>746</v>
      </c>
      <c r="F719" s="73">
        <f>ROUND(IFERROR(VLOOKUP(C719,#REF!,4,FALSE), 0.8014),3)</f>
        <v>0.80100000000000005</v>
      </c>
      <c r="G719" s="74">
        <f>ROUND(IFERROR(VLOOKUP(C719,#REF!,3,FALSE),0.9227),3)</f>
        <v>0.92300000000000004</v>
      </c>
    </row>
    <row r="720" spans="1:7" x14ac:dyDescent="0.3">
      <c r="A720" s="11" t="s">
        <v>632</v>
      </c>
      <c r="B720" s="9" t="s">
        <v>1138</v>
      </c>
      <c r="C720" s="10" t="s">
        <v>1463</v>
      </c>
      <c r="D720" s="9" t="s">
        <v>1462</v>
      </c>
      <c r="E720" s="70" t="s">
        <v>746</v>
      </c>
      <c r="F720" s="73">
        <f>ROUND(IFERROR(VLOOKUP(C720,#REF!,4,FALSE), 0.8014),3)</f>
        <v>0.80100000000000005</v>
      </c>
      <c r="G720" s="74">
        <f>ROUND(IFERROR(VLOOKUP(C720,#REF!,3,FALSE),0.9227),3)</f>
        <v>0.92300000000000004</v>
      </c>
    </row>
    <row r="721" spans="1:7" ht="28.8" x14ac:dyDescent="0.3">
      <c r="A721" s="11" t="s">
        <v>632</v>
      </c>
      <c r="B721" s="9" t="s">
        <v>1138</v>
      </c>
      <c r="C721" s="10" t="s">
        <v>1469</v>
      </c>
      <c r="D721" s="9" t="s">
        <v>1468</v>
      </c>
      <c r="E721" s="70" t="s">
        <v>746</v>
      </c>
      <c r="F721" s="73">
        <f>ROUND(IFERROR(VLOOKUP(C721,#REF!,4,FALSE), 0.8014),3)</f>
        <v>0.80100000000000005</v>
      </c>
      <c r="G721" s="74">
        <f>ROUND(IFERROR(VLOOKUP(C721,#REF!,3,FALSE),0.9227),3)</f>
        <v>0.92300000000000004</v>
      </c>
    </row>
    <row r="722" spans="1:7" ht="28.8" x14ac:dyDescent="0.3">
      <c r="A722" s="11" t="s">
        <v>632</v>
      </c>
      <c r="B722" s="9" t="s">
        <v>1138</v>
      </c>
      <c r="C722" s="10" t="s">
        <v>1471</v>
      </c>
      <c r="D722" s="9" t="s">
        <v>1470</v>
      </c>
      <c r="E722" s="70" t="s">
        <v>746</v>
      </c>
      <c r="F722" s="73">
        <f>ROUND(IFERROR(VLOOKUP(C722,#REF!,4,FALSE), 0.8014),3)</f>
        <v>0.80100000000000005</v>
      </c>
      <c r="G722" s="74">
        <f>ROUND(IFERROR(VLOOKUP(C722,#REF!,3,FALSE),0.9227),3)</f>
        <v>0.92300000000000004</v>
      </c>
    </row>
    <row r="723" spans="1:7" x14ac:dyDescent="0.3">
      <c r="A723" s="11" t="s">
        <v>632</v>
      </c>
      <c r="B723" s="9" t="s">
        <v>1138</v>
      </c>
      <c r="C723" s="10" t="s">
        <v>1580</v>
      </c>
      <c r="D723" s="9" t="s">
        <v>1579</v>
      </c>
      <c r="E723" s="70" t="s">
        <v>746</v>
      </c>
      <c r="F723" s="73">
        <f>ROUND(IFERROR(VLOOKUP(C723,#REF!,4,FALSE), 0.8014),3)</f>
        <v>0.80100000000000005</v>
      </c>
      <c r="G723" s="74">
        <f>ROUND(IFERROR(VLOOKUP(C723,#REF!,3,FALSE),0.9227),3)</f>
        <v>0.92300000000000004</v>
      </c>
    </row>
    <row r="724" spans="1:7" x14ac:dyDescent="0.3">
      <c r="A724" s="11" t="s">
        <v>632</v>
      </c>
      <c r="B724" s="9" t="s">
        <v>1138</v>
      </c>
      <c r="C724" s="10" t="s">
        <v>1583</v>
      </c>
      <c r="D724" s="9" t="s">
        <v>1582</v>
      </c>
      <c r="E724" s="70" t="s">
        <v>746</v>
      </c>
      <c r="F724" s="73">
        <f>ROUND(IFERROR(VLOOKUP(C724,#REF!,4,FALSE), 0.8014),3)</f>
        <v>0.80100000000000005</v>
      </c>
      <c r="G724" s="74">
        <f>ROUND(IFERROR(VLOOKUP(C724,#REF!,3,FALSE),0.9227),3)</f>
        <v>0.92300000000000004</v>
      </c>
    </row>
    <row r="725" spans="1:7" ht="28.8" x14ac:dyDescent="0.3">
      <c r="A725" s="11" t="s">
        <v>633</v>
      </c>
      <c r="B725" s="9" t="s">
        <v>1145</v>
      </c>
      <c r="C725" s="10" t="s">
        <v>1143</v>
      </c>
      <c r="D725" s="9" t="s">
        <v>1142</v>
      </c>
      <c r="E725" s="70" t="s">
        <v>746</v>
      </c>
      <c r="F725" s="73">
        <f>ROUND(IFERROR(VLOOKUP(C725,#REF!,4,FALSE), 0.8014),3)</f>
        <v>0.80100000000000005</v>
      </c>
      <c r="G725" s="74">
        <f>ROUND(IFERROR(VLOOKUP(C725,#REF!,3,FALSE),0.9227),3)</f>
        <v>0.92300000000000004</v>
      </c>
    </row>
    <row r="726" spans="1:7" ht="28.8" x14ac:dyDescent="0.3">
      <c r="A726" s="11" t="s">
        <v>633</v>
      </c>
      <c r="B726" s="9" t="s">
        <v>1145</v>
      </c>
      <c r="C726" s="10" t="s">
        <v>1471</v>
      </c>
      <c r="D726" s="9" t="s">
        <v>1470</v>
      </c>
      <c r="E726" s="70" t="s">
        <v>746</v>
      </c>
      <c r="F726" s="73">
        <f>ROUND(IFERROR(VLOOKUP(C726,#REF!,4,FALSE), 0.8014),3)</f>
        <v>0.80100000000000005</v>
      </c>
      <c r="G726" s="74">
        <f>ROUND(IFERROR(VLOOKUP(C726,#REF!,3,FALSE),0.9227),3)</f>
        <v>0.92300000000000004</v>
      </c>
    </row>
    <row r="727" spans="1:7" ht="28.8" x14ac:dyDescent="0.3">
      <c r="A727" s="11" t="s">
        <v>634</v>
      </c>
      <c r="B727" s="9" t="s">
        <v>1465</v>
      </c>
      <c r="C727" s="10" t="s">
        <v>1463</v>
      </c>
      <c r="D727" s="9" t="s">
        <v>1462</v>
      </c>
      <c r="E727" s="70" t="s">
        <v>746</v>
      </c>
      <c r="F727" s="73">
        <f>ROUND(IFERROR(VLOOKUP(C727,#REF!,4,FALSE), 0.8014),3)</f>
        <v>0.80100000000000005</v>
      </c>
      <c r="G727" s="74">
        <f>ROUND(IFERROR(VLOOKUP(C727,#REF!,3,FALSE),0.9227),3)</f>
        <v>0.92300000000000004</v>
      </c>
    </row>
    <row r="728" spans="1:7" ht="28.8" x14ac:dyDescent="0.3">
      <c r="A728" s="11" t="s">
        <v>634</v>
      </c>
      <c r="B728" s="9" t="s">
        <v>1465</v>
      </c>
      <c r="C728" s="10" t="s">
        <v>1660</v>
      </c>
      <c r="D728" s="9" t="s">
        <v>1582</v>
      </c>
      <c r="E728" s="70" t="s">
        <v>746</v>
      </c>
      <c r="F728" s="73">
        <f>ROUND(IFERROR(VLOOKUP(C728,#REF!,4,FALSE), 0.8014),3)</f>
        <v>0.80100000000000005</v>
      </c>
      <c r="G728" s="74">
        <f>ROUND(IFERROR(VLOOKUP(C728,#REF!,3,FALSE),0.9227),3)</f>
        <v>0.92300000000000004</v>
      </c>
    </row>
    <row r="729" spans="1:7" x14ac:dyDescent="0.3">
      <c r="A729" s="11" t="s">
        <v>635</v>
      </c>
      <c r="B729" s="9" t="s">
        <v>1454</v>
      </c>
      <c r="C729" s="10" t="s">
        <v>1452</v>
      </c>
      <c r="D729" s="9" t="s">
        <v>1451</v>
      </c>
      <c r="E729" s="70" t="s">
        <v>746</v>
      </c>
      <c r="F729" s="73">
        <f>ROUND(IFERROR(VLOOKUP(C729,#REF!,4,FALSE), 0.8014),3)</f>
        <v>0.80100000000000005</v>
      </c>
      <c r="G729" s="74">
        <f>ROUND(IFERROR(VLOOKUP(C729,#REF!,3,FALSE),0.9227),3)</f>
        <v>0.92300000000000004</v>
      </c>
    </row>
    <row r="730" spans="1:7" ht="28.8" x14ac:dyDescent="0.3">
      <c r="A730" s="11" t="s">
        <v>635</v>
      </c>
      <c r="B730" s="9" t="s">
        <v>1454</v>
      </c>
      <c r="C730" s="10" t="s">
        <v>1471</v>
      </c>
      <c r="D730" s="9" t="s">
        <v>1470</v>
      </c>
      <c r="E730" s="70" t="s">
        <v>746</v>
      </c>
      <c r="F730" s="73">
        <f>ROUND(IFERROR(VLOOKUP(C730,#REF!,4,FALSE), 0.8014),3)</f>
        <v>0.80100000000000005</v>
      </c>
      <c r="G730" s="74">
        <f>ROUND(IFERROR(VLOOKUP(C730,#REF!,3,FALSE),0.9227),3)</f>
        <v>0.92300000000000004</v>
      </c>
    </row>
    <row r="731" spans="1:7" ht="43.2" x14ac:dyDescent="0.3">
      <c r="A731" s="11" t="s">
        <v>636</v>
      </c>
      <c r="B731" s="9" t="s">
        <v>1139</v>
      </c>
      <c r="C731" s="10" t="s">
        <v>1137</v>
      </c>
      <c r="D731" s="9" t="s">
        <v>1136</v>
      </c>
      <c r="E731" s="70" t="s">
        <v>746</v>
      </c>
      <c r="F731" s="73">
        <f>ROUND(IFERROR(VLOOKUP(C731,#REF!,4,FALSE), 0.8014),3)</f>
        <v>0.80100000000000005</v>
      </c>
      <c r="G731" s="74">
        <f>ROUND(IFERROR(VLOOKUP(C731,#REF!,3,FALSE),0.9227),3)</f>
        <v>0.92300000000000004</v>
      </c>
    </row>
    <row r="732" spans="1:7" ht="43.2" x14ac:dyDescent="0.3">
      <c r="A732" s="11" t="s">
        <v>636</v>
      </c>
      <c r="B732" s="9" t="s">
        <v>1139</v>
      </c>
      <c r="C732" s="10" t="s">
        <v>1466</v>
      </c>
      <c r="D732" s="9" t="s">
        <v>1112</v>
      </c>
      <c r="E732" s="70" t="s">
        <v>746</v>
      </c>
      <c r="F732" s="73">
        <f>ROUND(IFERROR(VLOOKUP(C732,#REF!,4,FALSE), 0.8014),3)</f>
        <v>0.80100000000000005</v>
      </c>
      <c r="G732" s="74">
        <f>ROUND(IFERROR(VLOOKUP(C732,#REF!,3,FALSE),0.9227),3)</f>
        <v>0.92300000000000004</v>
      </c>
    </row>
    <row r="733" spans="1:7" ht="28.8" x14ac:dyDescent="0.3">
      <c r="A733" s="11" t="s">
        <v>637</v>
      </c>
      <c r="B733" s="9" t="s">
        <v>1140</v>
      </c>
      <c r="C733" s="10" t="s">
        <v>1137</v>
      </c>
      <c r="D733" s="9" t="s">
        <v>1136</v>
      </c>
      <c r="E733" s="70" t="s">
        <v>746</v>
      </c>
      <c r="F733" s="73">
        <f>ROUND(IFERROR(VLOOKUP(C733,#REF!,4,FALSE), 0.8014),3)</f>
        <v>0.80100000000000005</v>
      </c>
      <c r="G733" s="74">
        <f>ROUND(IFERROR(VLOOKUP(C733,#REF!,3,FALSE),0.9227),3)</f>
        <v>0.92300000000000004</v>
      </c>
    </row>
    <row r="734" spans="1:7" x14ac:dyDescent="0.3">
      <c r="A734" s="11" t="s">
        <v>637</v>
      </c>
      <c r="B734" s="9" t="s">
        <v>1140</v>
      </c>
      <c r="C734" s="10" t="s">
        <v>1461</v>
      </c>
      <c r="D734" s="9" t="s">
        <v>1460</v>
      </c>
      <c r="E734" s="70" t="s">
        <v>746</v>
      </c>
      <c r="F734" s="73">
        <f>ROUND(IFERROR(VLOOKUP(C734,#REF!,4,FALSE), 0.8014),3)</f>
        <v>0.80100000000000005</v>
      </c>
      <c r="G734" s="74">
        <f>ROUND(IFERROR(VLOOKUP(C734,#REF!,3,FALSE),0.9227),3)</f>
        <v>0.92300000000000004</v>
      </c>
    </row>
    <row r="735" spans="1:7" x14ac:dyDescent="0.3">
      <c r="A735" s="11" t="s">
        <v>637</v>
      </c>
      <c r="B735" s="9" t="s">
        <v>1140</v>
      </c>
      <c r="C735" s="10" t="s">
        <v>1466</v>
      </c>
      <c r="D735" s="9" t="s">
        <v>1112</v>
      </c>
      <c r="E735" s="70" t="s">
        <v>746</v>
      </c>
      <c r="F735" s="73">
        <f>ROUND(IFERROR(VLOOKUP(C735,#REF!,4,FALSE), 0.8014),3)</f>
        <v>0.80100000000000005</v>
      </c>
      <c r="G735" s="74">
        <f>ROUND(IFERROR(VLOOKUP(C735,#REF!,3,FALSE),0.9227),3)</f>
        <v>0.92300000000000004</v>
      </c>
    </row>
    <row r="736" spans="1:7" x14ac:dyDescent="0.3">
      <c r="A736" s="11" t="s">
        <v>637</v>
      </c>
      <c r="B736" s="9" t="s">
        <v>1140</v>
      </c>
      <c r="C736" s="10" t="s">
        <v>1583</v>
      </c>
      <c r="D736" s="9" t="s">
        <v>1582</v>
      </c>
      <c r="E736" s="70" t="s">
        <v>746</v>
      </c>
      <c r="F736" s="73">
        <f>ROUND(IFERROR(VLOOKUP(C736,#REF!,4,FALSE), 0.8014),3)</f>
        <v>0.80100000000000005</v>
      </c>
      <c r="G736" s="74">
        <f>ROUND(IFERROR(VLOOKUP(C736,#REF!,3,FALSE),0.9227),3)</f>
        <v>0.92300000000000004</v>
      </c>
    </row>
    <row r="737" spans="1:7" x14ac:dyDescent="0.3">
      <c r="A737" s="11" t="s">
        <v>637</v>
      </c>
      <c r="B737" s="9" t="s">
        <v>1140</v>
      </c>
      <c r="C737" s="10" t="s">
        <v>1596</v>
      </c>
      <c r="D737" s="9" t="s">
        <v>1595</v>
      </c>
      <c r="E737" s="70" t="s">
        <v>746</v>
      </c>
      <c r="F737" s="73">
        <f>ROUND(IFERROR(VLOOKUP(C737,#REF!,4,FALSE), 0.8014),3)</f>
        <v>0.80100000000000005</v>
      </c>
      <c r="G737" s="74">
        <f>ROUND(IFERROR(VLOOKUP(C737,#REF!,3,FALSE),0.9227),3)</f>
        <v>0.92300000000000004</v>
      </c>
    </row>
    <row r="738" spans="1:7" ht="28.8" x14ac:dyDescent="0.3">
      <c r="A738" s="11" t="s">
        <v>638</v>
      </c>
      <c r="B738" s="9" t="s">
        <v>1141</v>
      </c>
      <c r="C738" s="10" t="s">
        <v>1137</v>
      </c>
      <c r="D738" s="9" t="s">
        <v>1136</v>
      </c>
      <c r="E738" s="12" t="s">
        <v>746</v>
      </c>
      <c r="F738" s="137">
        <f>ROUND(IFERROR(VLOOKUP(C738,#REF!,4,FALSE), 0.8014),3)</f>
        <v>0.80100000000000005</v>
      </c>
      <c r="G738" s="137">
        <f>ROUND(IFERROR(VLOOKUP(C738,#REF!,3,FALSE),0.9227),3)</f>
        <v>0.92300000000000004</v>
      </c>
    </row>
    <row r="739" spans="1:7" x14ac:dyDescent="0.3">
      <c r="A739" s="11" t="s">
        <v>638</v>
      </c>
      <c r="B739" s="9" t="s">
        <v>1141</v>
      </c>
      <c r="C739" s="10" t="s">
        <v>1461</v>
      </c>
      <c r="D739" s="9" t="s">
        <v>1460</v>
      </c>
      <c r="E739" s="70" t="s">
        <v>746</v>
      </c>
      <c r="F739" s="73">
        <f>ROUND(IFERROR(VLOOKUP(C739,#REF!,4,FALSE), 0.8014),3)</f>
        <v>0.80100000000000005</v>
      </c>
      <c r="G739" s="74">
        <f>ROUND(IFERROR(VLOOKUP(C739,#REF!,3,FALSE),0.9227),3)</f>
        <v>0.92300000000000004</v>
      </c>
    </row>
    <row r="740" spans="1:7" x14ac:dyDescent="0.3">
      <c r="A740" s="11" t="s">
        <v>638</v>
      </c>
      <c r="B740" s="9" t="s">
        <v>1141</v>
      </c>
      <c r="C740" s="10" t="s">
        <v>1466</v>
      </c>
      <c r="D740" s="9" t="s">
        <v>1112</v>
      </c>
      <c r="E740" s="70" t="s">
        <v>746</v>
      </c>
      <c r="F740" s="73">
        <f>ROUND(IFERROR(VLOOKUP(C740,#REF!,4,FALSE), 0.8014),3)</f>
        <v>0.80100000000000005</v>
      </c>
      <c r="G740" s="74">
        <f>ROUND(IFERROR(VLOOKUP(C740,#REF!,3,FALSE),0.9227),3)</f>
        <v>0.92300000000000004</v>
      </c>
    </row>
    <row r="741" spans="1:7" x14ac:dyDescent="0.3">
      <c r="A741" s="11" t="s">
        <v>639</v>
      </c>
      <c r="B741" s="9" t="s">
        <v>1467</v>
      </c>
      <c r="C741" s="10" t="s">
        <v>1466</v>
      </c>
      <c r="D741" s="9" t="s">
        <v>1112</v>
      </c>
      <c r="E741" s="70" t="s">
        <v>746</v>
      </c>
      <c r="F741" s="73">
        <f>ROUND(IFERROR(VLOOKUP(C741,#REF!,4,FALSE), 0.8014),3)</f>
        <v>0.80100000000000005</v>
      </c>
      <c r="G741" s="74">
        <f>ROUND(IFERROR(VLOOKUP(C741,#REF!,3,FALSE),0.9227),3)</f>
        <v>0.92300000000000004</v>
      </c>
    </row>
    <row r="742" spans="1:7" x14ac:dyDescent="0.3">
      <c r="A742" s="11" t="s">
        <v>639</v>
      </c>
      <c r="B742" s="9" t="s">
        <v>1467</v>
      </c>
      <c r="C742" s="10" t="s">
        <v>1596</v>
      </c>
      <c r="D742" s="9" t="s">
        <v>1595</v>
      </c>
      <c r="E742" s="70" t="s">
        <v>746</v>
      </c>
      <c r="F742" s="73">
        <f>ROUND(IFERROR(VLOOKUP(C742,#REF!,4,FALSE), 0.8014),3)</f>
        <v>0.80100000000000005</v>
      </c>
      <c r="G742" s="74">
        <f>ROUND(IFERROR(VLOOKUP(C742,#REF!,3,FALSE),0.9227),3)</f>
        <v>0.92300000000000004</v>
      </c>
    </row>
    <row r="743" spans="1:7" ht="28.8" x14ac:dyDescent="0.3">
      <c r="A743" s="11" t="s">
        <v>640</v>
      </c>
      <c r="B743" s="9" t="s">
        <v>1150</v>
      </c>
      <c r="C743" s="10" t="s">
        <v>1149</v>
      </c>
      <c r="D743" s="9" t="s">
        <v>1148</v>
      </c>
      <c r="E743" s="70" t="s">
        <v>746</v>
      </c>
      <c r="F743" s="73">
        <f>ROUND(IFERROR(VLOOKUP(C743,#REF!,4,FALSE), 0.8014),3)</f>
        <v>0.80100000000000005</v>
      </c>
      <c r="G743" s="74">
        <f>ROUND(IFERROR(VLOOKUP(C743,#REF!,3,FALSE),0.9227),3)</f>
        <v>0.92300000000000004</v>
      </c>
    </row>
    <row r="744" spans="1:7" ht="28.8" x14ac:dyDescent="0.3">
      <c r="A744" s="11" t="s">
        <v>641</v>
      </c>
      <c r="B744" s="9" t="s">
        <v>1766</v>
      </c>
      <c r="C744" s="11" t="s">
        <v>1765</v>
      </c>
      <c r="D744" s="9" t="s">
        <v>1764</v>
      </c>
      <c r="E744" s="70" t="s">
        <v>1671</v>
      </c>
      <c r="F744" s="73">
        <f>ROUND(IFERROR(VLOOKUP(C744,#REF!,4,FALSE), 0.8014),3)</f>
        <v>0.80100000000000005</v>
      </c>
      <c r="G744" s="74">
        <f>ROUND(IFERROR(VLOOKUP(C744,#REF!,3,FALSE),0.9227),3)</f>
        <v>0.92300000000000004</v>
      </c>
    </row>
    <row r="745" spans="1:7" ht="28.8" x14ac:dyDescent="0.3">
      <c r="A745" s="11" t="s">
        <v>642</v>
      </c>
      <c r="B745" s="9" t="s">
        <v>1013</v>
      </c>
      <c r="C745" s="10" t="s">
        <v>1003</v>
      </c>
      <c r="D745" s="9" t="s">
        <v>1002</v>
      </c>
      <c r="E745" s="70" t="s">
        <v>746</v>
      </c>
      <c r="F745" s="73">
        <f>ROUND(IFERROR(VLOOKUP(C745,#REF!,4,FALSE), 0.8014),3)</f>
        <v>0.80100000000000005</v>
      </c>
      <c r="G745" s="74">
        <f>ROUND(IFERROR(VLOOKUP(C745,#REF!,3,FALSE),0.9227),3)</f>
        <v>0.92300000000000004</v>
      </c>
    </row>
    <row r="746" spans="1:7" ht="28.8" x14ac:dyDescent="0.3">
      <c r="A746" s="11" t="s">
        <v>642</v>
      </c>
      <c r="B746" s="9" t="s">
        <v>1013</v>
      </c>
      <c r="C746" s="10" t="s">
        <v>1186</v>
      </c>
      <c r="D746" s="9" t="s">
        <v>1185</v>
      </c>
      <c r="E746" s="70" t="s">
        <v>746</v>
      </c>
      <c r="F746" s="73">
        <f>ROUND(IFERROR(VLOOKUP(C746,#REF!,4,FALSE), 0.8014),3)</f>
        <v>0.80100000000000005</v>
      </c>
      <c r="G746" s="74">
        <f>ROUND(IFERROR(VLOOKUP(C746,#REF!,3,FALSE),0.9227),3)</f>
        <v>0.92300000000000004</v>
      </c>
    </row>
    <row r="747" spans="1:7" ht="28.8" x14ac:dyDescent="0.3">
      <c r="A747" s="11" t="s">
        <v>643</v>
      </c>
      <c r="B747" s="9" t="s">
        <v>952</v>
      </c>
      <c r="C747" s="10" t="s">
        <v>951</v>
      </c>
      <c r="D747" s="9" t="s">
        <v>950</v>
      </c>
      <c r="E747" s="70" t="s">
        <v>746</v>
      </c>
      <c r="F747" s="73">
        <f>ROUND(IFERROR(VLOOKUP(C747,#REF!,4,FALSE), 0.8014),3)</f>
        <v>0.80100000000000005</v>
      </c>
      <c r="G747" s="74">
        <f>ROUND(IFERROR(VLOOKUP(C747,#REF!,3,FALSE),0.9227),3)</f>
        <v>0.92300000000000004</v>
      </c>
    </row>
    <row r="748" spans="1:7" ht="28.8" x14ac:dyDescent="0.3">
      <c r="A748" s="11" t="s">
        <v>643</v>
      </c>
      <c r="B748" s="9" t="s">
        <v>952</v>
      </c>
      <c r="C748" s="10" t="s">
        <v>1188</v>
      </c>
      <c r="D748" s="9" t="s">
        <v>1187</v>
      </c>
      <c r="E748" s="70" t="s">
        <v>746</v>
      </c>
      <c r="F748" s="73">
        <f>ROUND(IFERROR(VLOOKUP(C748,#REF!,4,FALSE), 0.8014),3)</f>
        <v>0.80100000000000005</v>
      </c>
      <c r="G748" s="74">
        <f>ROUND(IFERROR(VLOOKUP(C748,#REF!,3,FALSE),0.9227),3)</f>
        <v>0.92300000000000004</v>
      </c>
    </row>
    <row r="749" spans="1:7" ht="28.8" x14ac:dyDescent="0.3">
      <c r="A749" s="11" t="s">
        <v>644</v>
      </c>
      <c r="B749" s="9" t="s">
        <v>1189</v>
      </c>
      <c r="C749" s="10" t="s">
        <v>1188</v>
      </c>
      <c r="D749" s="9" t="s">
        <v>1187</v>
      </c>
      <c r="E749" s="70" t="s">
        <v>746</v>
      </c>
      <c r="F749" s="73">
        <f>ROUND(IFERROR(VLOOKUP(C749,#REF!,4,FALSE), 0.8014),3)</f>
        <v>0.80100000000000005</v>
      </c>
      <c r="G749" s="74">
        <f>ROUND(IFERROR(VLOOKUP(C749,#REF!,3,FALSE),0.9227),3)</f>
        <v>0.92300000000000004</v>
      </c>
    </row>
    <row r="750" spans="1:7" x14ac:dyDescent="0.3">
      <c r="A750" s="11" t="s">
        <v>645</v>
      </c>
      <c r="B750" s="9" t="s">
        <v>953</v>
      </c>
      <c r="C750" s="10" t="s">
        <v>951</v>
      </c>
      <c r="D750" s="9" t="s">
        <v>950</v>
      </c>
      <c r="E750" s="70" t="s">
        <v>746</v>
      </c>
      <c r="F750" s="73">
        <f>ROUND(IFERROR(VLOOKUP(C750,#REF!,4,FALSE), 0.8014),3)</f>
        <v>0.80100000000000005</v>
      </c>
      <c r="G750" s="74">
        <f>ROUND(IFERROR(VLOOKUP(C750,#REF!,3,FALSE),0.9227),3)</f>
        <v>0.92300000000000004</v>
      </c>
    </row>
    <row r="751" spans="1:7" ht="28.8" x14ac:dyDescent="0.3">
      <c r="A751" s="11" t="s">
        <v>645</v>
      </c>
      <c r="B751" s="9" t="s">
        <v>953</v>
      </c>
      <c r="C751" s="10" t="s">
        <v>1188</v>
      </c>
      <c r="D751" s="9" t="s">
        <v>1187</v>
      </c>
      <c r="E751" s="70" t="s">
        <v>746</v>
      </c>
      <c r="F751" s="73">
        <f>ROUND(IFERROR(VLOOKUP(C751,#REF!,4,FALSE), 0.8014),3)</f>
        <v>0.80100000000000005</v>
      </c>
      <c r="G751" s="74">
        <f>ROUND(IFERROR(VLOOKUP(C751,#REF!,3,FALSE),0.9227),3)</f>
        <v>0.92300000000000004</v>
      </c>
    </row>
    <row r="752" spans="1:7" x14ac:dyDescent="0.3">
      <c r="A752" s="11" t="s">
        <v>645</v>
      </c>
      <c r="B752" s="9" t="s">
        <v>953</v>
      </c>
      <c r="C752" s="11" t="s">
        <v>1813</v>
      </c>
      <c r="D752" s="9" t="s">
        <v>1812</v>
      </c>
      <c r="E752" s="70" t="s">
        <v>1671</v>
      </c>
      <c r="F752" s="73">
        <f>ROUND(IFERROR(VLOOKUP(C752,#REF!,4,FALSE), 0.8014),3)</f>
        <v>0.80100000000000005</v>
      </c>
      <c r="G752" s="74">
        <f>ROUND(IFERROR(VLOOKUP(C752,#REF!,3,FALSE),0.9227),3)</f>
        <v>0.92300000000000004</v>
      </c>
    </row>
    <row r="753" spans="1:7" ht="28.8" x14ac:dyDescent="0.3">
      <c r="A753" s="11" t="s">
        <v>646</v>
      </c>
      <c r="B753" s="9" t="s">
        <v>1190</v>
      </c>
      <c r="C753" s="10" t="s">
        <v>1188</v>
      </c>
      <c r="D753" s="9" t="s">
        <v>1187</v>
      </c>
      <c r="E753" s="70" t="s">
        <v>746</v>
      </c>
      <c r="F753" s="73">
        <f>ROUND(IFERROR(VLOOKUP(C753,#REF!,4,FALSE), 0.8014),3)</f>
        <v>0.80100000000000005</v>
      </c>
      <c r="G753" s="74">
        <f>ROUND(IFERROR(VLOOKUP(C753,#REF!,3,FALSE),0.9227),3)</f>
        <v>0.92300000000000004</v>
      </c>
    </row>
    <row r="754" spans="1:7" ht="28.8" x14ac:dyDescent="0.3">
      <c r="A754" s="11" t="s">
        <v>646</v>
      </c>
      <c r="B754" s="9" t="s">
        <v>1190</v>
      </c>
      <c r="C754" s="11" t="s">
        <v>1768</v>
      </c>
      <c r="D754" s="9" t="s">
        <v>1767</v>
      </c>
      <c r="E754" s="70" t="s">
        <v>1671</v>
      </c>
      <c r="F754" s="73">
        <f>ROUND(IFERROR(VLOOKUP(C754,#REF!,4,FALSE), 0.8014),3)</f>
        <v>0.80100000000000005</v>
      </c>
      <c r="G754" s="74">
        <f>ROUND(IFERROR(VLOOKUP(C754,#REF!,3,FALSE),0.9227),3)</f>
        <v>0.92300000000000004</v>
      </c>
    </row>
    <row r="755" spans="1:7" ht="28.8" x14ac:dyDescent="0.3">
      <c r="A755" s="11" t="s">
        <v>647</v>
      </c>
      <c r="B755" s="9" t="s">
        <v>1153</v>
      </c>
      <c r="C755" s="10" t="s">
        <v>1152</v>
      </c>
      <c r="D755" s="9" t="s">
        <v>1151</v>
      </c>
      <c r="E755" s="70" t="s">
        <v>746</v>
      </c>
      <c r="F755" s="73">
        <f>ROUND(IFERROR(VLOOKUP(C755,#REF!,4,FALSE), 0.8014),3)</f>
        <v>0.80100000000000005</v>
      </c>
      <c r="G755" s="74">
        <f>ROUND(IFERROR(VLOOKUP(C755,#REF!,3,FALSE),0.9227),3)</f>
        <v>0.92300000000000004</v>
      </c>
    </row>
    <row r="756" spans="1:7" ht="28.8" x14ac:dyDescent="0.3">
      <c r="A756" s="11" t="s">
        <v>648</v>
      </c>
      <c r="B756" s="9" t="s">
        <v>1477</v>
      </c>
      <c r="C756" s="10" t="s">
        <v>1476</v>
      </c>
      <c r="D756" s="9" t="s">
        <v>1475</v>
      </c>
      <c r="E756" s="70" t="s">
        <v>746</v>
      </c>
      <c r="F756" s="73">
        <f>ROUND(IFERROR(VLOOKUP(C756,#REF!,4,FALSE), 0.8014),3)</f>
        <v>0.80100000000000005</v>
      </c>
      <c r="G756" s="74">
        <f>ROUND(IFERROR(VLOOKUP(C756,#REF!,3,FALSE),0.9227),3)</f>
        <v>0.92300000000000004</v>
      </c>
    </row>
    <row r="757" spans="1:7" ht="28.8" x14ac:dyDescent="0.3">
      <c r="A757" s="11" t="s">
        <v>649</v>
      </c>
      <c r="B757" s="9" t="s">
        <v>1474</v>
      </c>
      <c r="C757" s="10" t="s">
        <v>1473</v>
      </c>
      <c r="D757" s="9" t="s">
        <v>1472</v>
      </c>
      <c r="E757" s="70" t="s">
        <v>746</v>
      </c>
      <c r="F757" s="73">
        <f>ROUND(IFERROR(VLOOKUP(C757,#REF!,4,FALSE), 0.8014),3)</f>
        <v>0.80100000000000005</v>
      </c>
      <c r="G757" s="74">
        <f>ROUND(IFERROR(VLOOKUP(C757,#REF!,3,FALSE),0.9227),3)</f>
        <v>0.92300000000000004</v>
      </c>
    </row>
    <row r="758" spans="1:7" ht="43.2" x14ac:dyDescent="0.3">
      <c r="A758" s="11" t="s">
        <v>649</v>
      </c>
      <c r="B758" s="9" t="s">
        <v>1474</v>
      </c>
      <c r="C758" s="10" t="s">
        <v>1482</v>
      </c>
      <c r="D758" s="9" t="s">
        <v>1481</v>
      </c>
      <c r="E758" s="70" t="s">
        <v>746</v>
      </c>
      <c r="F758" s="73">
        <f>ROUND(IFERROR(VLOOKUP(C758,#REF!,4,FALSE), 0.8014),3)</f>
        <v>0.80100000000000005</v>
      </c>
      <c r="G758" s="74">
        <f>ROUND(IFERROR(VLOOKUP(C758,#REF!,3,FALSE),0.9227),3)</f>
        <v>0.92300000000000004</v>
      </c>
    </row>
    <row r="759" spans="1:7" x14ac:dyDescent="0.3">
      <c r="A759" s="11" t="s">
        <v>650</v>
      </c>
      <c r="B759" s="9" t="s">
        <v>1651</v>
      </c>
      <c r="C759" s="10" t="s">
        <v>1648</v>
      </c>
      <c r="D759" s="9" t="s">
        <v>1647</v>
      </c>
      <c r="E759" s="70" t="s">
        <v>746</v>
      </c>
      <c r="F759" s="73">
        <f>ROUND(IFERROR(VLOOKUP(C759,#REF!,4,FALSE), 0.8014),3)</f>
        <v>0.80100000000000005</v>
      </c>
      <c r="G759" s="74">
        <f>ROUND(IFERROR(VLOOKUP(C759,#REF!,3,FALSE),0.9227),3)</f>
        <v>0.92300000000000004</v>
      </c>
    </row>
    <row r="760" spans="1:7" x14ac:dyDescent="0.3">
      <c r="A760" s="11" t="s">
        <v>651</v>
      </c>
      <c r="B760" s="9" t="s">
        <v>1020</v>
      </c>
      <c r="C760" s="10" t="s">
        <v>1018</v>
      </c>
      <c r="D760" s="9" t="s">
        <v>1017</v>
      </c>
      <c r="E760" s="70" t="s">
        <v>746</v>
      </c>
      <c r="F760" s="73">
        <f>ROUND(IFERROR(VLOOKUP(C760,#REF!,4,FALSE), 0.8014),3)</f>
        <v>0.80100000000000005</v>
      </c>
      <c r="G760" s="74">
        <f>ROUND(IFERROR(VLOOKUP(C760,#REF!,3,FALSE),0.9227),3)</f>
        <v>0.92300000000000004</v>
      </c>
    </row>
    <row r="761" spans="1:7" x14ac:dyDescent="0.3">
      <c r="A761" s="11" t="s">
        <v>651</v>
      </c>
      <c r="B761" s="9" t="s">
        <v>1020</v>
      </c>
      <c r="C761" s="10" t="s">
        <v>1480</v>
      </c>
      <c r="D761" s="9" t="s">
        <v>1479</v>
      </c>
      <c r="E761" s="70" t="s">
        <v>746</v>
      </c>
      <c r="F761" s="73">
        <f>ROUND(IFERROR(VLOOKUP(C761,#REF!,4,FALSE), 0.8014),3)</f>
        <v>0.80100000000000005</v>
      </c>
      <c r="G761" s="74">
        <f>ROUND(IFERROR(VLOOKUP(C761,#REF!,3,FALSE),0.9227),3)</f>
        <v>0.92300000000000004</v>
      </c>
    </row>
    <row r="762" spans="1:7" ht="28.8" x14ac:dyDescent="0.3">
      <c r="A762" s="11" t="s">
        <v>652</v>
      </c>
      <c r="B762" s="9" t="s">
        <v>1021</v>
      </c>
      <c r="C762" s="10" t="s">
        <v>1018</v>
      </c>
      <c r="D762" s="9" t="s">
        <v>1017</v>
      </c>
      <c r="E762" s="70" t="s">
        <v>746</v>
      </c>
      <c r="F762" s="73">
        <f>ROUND(IFERROR(VLOOKUP(C762,#REF!,4,FALSE), 0.8014),3)</f>
        <v>0.80100000000000005</v>
      </c>
      <c r="G762" s="74">
        <f>ROUND(IFERROR(VLOOKUP(C762,#REF!,3,FALSE),0.9227),3)</f>
        <v>0.92300000000000004</v>
      </c>
    </row>
    <row r="763" spans="1:7" ht="28.8" x14ac:dyDescent="0.3">
      <c r="A763" s="11" t="s">
        <v>652</v>
      </c>
      <c r="B763" s="9" t="s">
        <v>1021</v>
      </c>
      <c r="C763" s="10" t="s">
        <v>1480</v>
      </c>
      <c r="D763" s="9" t="s">
        <v>1479</v>
      </c>
      <c r="E763" s="70" t="s">
        <v>746</v>
      </c>
      <c r="F763" s="73">
        <f>ROUND(IFERROR(VLOOKUP(C763,#REF!,4,FALSE), 0.8014),3)</f>
        <v>0.80100000000000005</v>
      </c>
      <c r="G763" s="74">
        <f>ROUND(IFERROR(VLOOKUP(C763,#REF!,3,FALSE),0.9227),3)</f>
        <v>0.92300000000000004</v>
      </c>
    </row>
    <row r="764" spans="1:7" ht="28.8" x14ac:dyDescent="0.3">
      <c r="A764" s="11" t="s">
        <v>652</v>
      </c>
      <c r="B764" s="9" t="s">
        <v>1021</v>
      </c>
      <c r="C764" s="11" t="s">
        <v>1770</v>
      </c>
      <c r="D764" s="9" t="s">
        <v>1769</v>
      </c>
      <c r="E764" s="70" t="s">
        <v>1671</v>
      </c>
      <c r="F764" s="73">
        <f>ROUND(IFERROR(VLOOKUP(C764,#REF!,4,FALSE), 0.8014),3)</f>
        <v>0.80100000000000005</v>
      </c>
      <c r="G764" s="74">
        <f>ROUND(IFERROR(VLOOKUP(C764,#REF!,3,FALSE),0.9227),3)</f>
        <v>0.92300000000000004</v>
      </c>
    </row>
    <row r="765" spans="1:7" ht="28.8" x14ac:dyDescent="0.3">
      <c r="A765" s="11" t="s">
        <v>653</v>
      </c>
      <c r="B765" s="9" t="s">
        <v>1478</v>
      </c>
      <c r="C765" s="10" t="s">
        <v>1476</v>
      </c>
      <c r="D765" s="9" t="s">
        <v>1475</v>
      </c>
      <c r="E765" s="70" t="s">
        <v>746</v>
      </c>
      <c r="F765" s="73">
        <f>ROUND(IFERROR(VLOOKUP(C765,#REF!,4,FALSE), 0.8014),3)</f>
        <v>0.80100000000000005</v>
      </c>
      <c r="G765" s="74">
        <f>ROUND(IFERROR(VLOOKUP(C765,#REF!,3,FALSE),0.9227),3)</f>
        <v>0.92300000000000004</v>
      </c>
    </row>
    <row r="766" spans="1:7" ht="28.8" x14ac:dyDescent="0.3">
      <c r="A766" s="11" t="s">
        <v>653</v>
      </c>
      <c r="B766" s="9" t="s">
        <v>1478</v>
      </c>
      <c r="C766" s="10" t="s">
        <v>1480</v>
      </c>
      <c r="D766" s="9" t="s">
        <v>1479</v>
      </c>
      <c r="E766" s="70" t="s">
        <v>746</v>
      </c>
      <c r="F766" s="73">
        <f>ROUND(IFERROR(VLOOKUP(C766,#REF!,4,FALSE), 0.8014),3)</f>
        <v>0.80100000000000005</v>
      </c>
      <c r="G766" s="74">
        <f>ROUND(IFERROR(VLOOKUP(C766,#REF!,3,FALSE),0.9227),3)</f>
        <v>0.92300000000000004</v>
      </c>
    </row>
    <row r="767" spans="1:7" ht="28.8" x14ac:dyDescent="0.3">
      <c r="A767" s="11" t="s">
        <v>654</v>
      </c>
      <c r="B767" s="9" t="s">
        <v>1022</v>
      </c>
      <c r="C767" s="10" t="s">
        <v>1018</v>
      </c>
      <c r="D767" s="9" t="s">
        <v>1017</v>
      </c>
      <c r="E767" s="70" t="s">
        <v>746</v>
      </c>
      <c r="F767" s="73">
        <f>ROUND(IFERROR(VLOOKUP(C767,#REF!,4,FALSE), 0.8014),3)</f>
        <v>0.80100000000000005</v>
      </c>
      <c r="G767" s="74">
        <f>ROUND(IFERROR(VLOOKUP(C767,#REF!,3,FALSE),0.9227),3)</f>
        <v>0.92300000000000004</v>
      </c>
    </row>
    <row r="768" spans="1:7" ht="28.8" x14ac:dyDescent="0.3">
      <c r="A768" s="11" t="s">
        <v>654</v>
      </c>
      <c r="B768" s="9" t="s">
        <v>1022</v>
      </c>
      <c r="C768" s="10" t="s">
        <v>1155</v>
      </c>
      <c r="D768" s="9" t="s">
        <v>1154</v>
      </c>
      <c r="E768" s="70" t="s">
        <v>746</v>
      </c>
      <c r="F768" s="73">
        <f>ROUND(IFERROR(VLOOKUP(C768,#REF!,4,FALSE), 0.8014),3)</f>
        <v>0.80100000000000005</v>
      </c>
      <c r="G768" s="74">
        <f>ROUND(IFERROR(VLOOKUP(C768,#REF!,3,FALSE),0.9227),3)</f>
        <v>0.92300000000000004</v>
      </c>
    </row>
    <row r="769" spans="1:7" x14ac:dyDescent="0.3">
      <c r="A769" s="11" t="s">
        <v>655</v>
      </c>
      <c r="B769" s="9" t="s">
        <v>1652</v>
      </c>
      <c r="C769" s="10" t="s">
        <v>1648</v>
      </c>
      <c r="D769" s="9" t="s">
        <v>1647</v>
      </c>
      <c r="E769" s="70" t="s">
        <v>746</v>
      </c>
      <c r="F769" s="73">
        <f>ROUND(IFERROR(VLOOKUP(C769,#REF!,4,FALSE), 0.8014),3)</f>
        <v>0.80100000000000005</v>
      </c>
      <c r="G769" s="74">
        <f>ROUND(IFERROR(VLOOKUP(C769,#REF!,3,FALSE),0.9227),3)</f>
        <v>0.92300000000000004</v>
      </c>
    </row>
    <row r="770" spans="1:7" ht="28.8" x14ac:dyDescent="0.3">
      <c r="A770" s="11" t="s">
        <v>656</v>
      </c>
      <c r="B770" s="9" t="s">
        <v>1023</v>
      </c>
      <c r="C770" s="10" t="s">
        <v>1018</v>
      </c>
      <c r="D770" s="9" t="s">
        <v>1017</v>
      </c>
      <c r="E770" s="70" t="s">
        <v>746</v>
      </c>
      <c r="F770" s="73">
        <f>ROUND(IFERROR(VLOOKUP(C770,#REF!,4,FALSE), 0.8014),3)</f>
        <v>0.80100000000000005</v>
      </c>
      <c r="G770" s="74">
        <f>ROUND(IFERROR(VLOOKUP(C770,#REF!,3,FALSE),0.9227),3)</f>
        <v>0.92300000000000004</v>
      </c>
    </row>
    <row r="771" spans="1:7" ht="28.8" x14ac:dyDescent="0.3">
      <c r="A771" s="11" t="s">
        <v>656</v>
      </c>
      <c r="B771" s="9" t="s">
        <v>1023</v>
      </c>
      <c r="C771" s="10" t="s">
        <v>1480</v>
      </c>
      <c r="D771" s="9" t="s">
        <v>1479</v>
      </c>
      <c r="E771" s="70" t="s">
        <v>746</v>
      </c>
      <c r="F771" s="73">
        <f>ROUND(IFERROR(VLOOKUP(C771,#REF!,4,FALSE), 0.8014),3)</f>
        <v>0.80100000000000005</v>
      </c>
      <c r="G771" s="74">
        <f>ROUND(IFERROR(VLOOKUP(C771,#REF!,3,FALSE),0.9227),3)</f>
        <v>0.92300000000000004</v>
      </c>
    </row>
    <row r="772" spans="1:7" ht="43.2" x14ac:dyDescent="0.3">
      <c r="A772" s="11" t="s">
        <v>657</v>
      </c>
      <c r="B772" s="9" t="s">
        <v>1653</v>
      </c>
      <c r="C772" s="10" t="s">
        <v>1648</v>
      </c>
      <c r="D772" s="9" t="s">
        <v>1647</v>
      </c>
      <c r="E772" s="70" t="s">
        <v>746</v>
      </c>
      <c r="F772" s="73">
        <f>ROUND(IFERROR(VLOOKUP(C772,#REF!,4,FALSE), 0.8014),3)</f>
        <v>0.80100000000000005</v>
      </c>
      <c r="G772" s="74">
        <f>ROUND(IFERROR(VLOOKUP(C772,#REF!,3,FALSE),0.9227),3)</f>
        <v>0.92300000000000004</v>
      </c>
    </row>
    <row r="773" spans="1:7" ht="28.8" x14ac:dyDescent="0.3">
      <c r="A773" s="11" t="s">
        <v>658</v>
      </c>
      <c r="B773" s="9" t="s">
        <v>1488</v>
      </c>
      <c r="C773" s="10" t="s">
        <v>1487</v>
      </c>
      <c r="D773" s="9" t="s">
        <v>1486</v>
      </c>
      <c r="E773" s="70" t="s">
        <v>746</v>
      </c>
      <c r="F773" s="73">
        <f>ROUND(IFERROR(VLOOKUP(C773,#REF!,4,FALSE), 0.8014),3)</f>
        <v>0.80100000000000005</v>
      </c>
      <c r="G773" s="74">
        <f>ROUND(IFERROR(VLOOKUP(C773,#REF!,3,FALSE),0.9227),3)</f>
        <v>0.92300000000000004</v>
      </c>
    </row>
    <row r="774" spans="1:7" ht="28.8" x14ac:dyDescent="0.3">
      <c r="A774" s="11" t="s">
        <v>658</v>
      </c>
      <c r="B774" s="9" t="s">
        <v>1488</v>
      </c>
      <c r="C774" s="10" t="s">
        <v>1641</v>
      </c>
      <c r="D774" s="9" t="s">
        <v>1205</v>
      </c>
      <c r="E774" s="70" t="s">
        <v>746</v>
      </c>
      <c r="F774" s="73">
        <f>ROUND(IFERROR(VLOOKUP(C774,#REF!,4,FALSE), 0.8014),3)</f>
        <v>0.80100000000000005</v>
      </c>
      <c r="G774" s="74">
        <f>ROUND(IFERROR(VLOOKUP(C774,#REF!,3,FALSE),0.9227),3)</f>
        <v>0.92300000000000004</v>
      </c>
    </row>
    <row r="775" spans="1:7" x14ac:dyDescent="0.3">
      <c r="A775" s="11" t="s">
        <v>659</v>
      </c>
      <c r="B775" s="9" t="s">
        <v>959</v>
      </c>
      <c r="C775" s="10" t="s">
        <v>958</v>
      </c>
      <c r="D775" s="9" t="s">
        <v>957</v>
      </c>
      <c r="E775" s="70" t="s">
        <v>746</v>
      </c>
      <c r="F775" s="73">
        <f>ROUND(IFERROR(VLOOKUP(C775,#REF!,4,FALSE), 0.8014),3)</f>
        <v>0.80100000000000005</v>
      </c>
      <c r="G775" s="74">
        <f>ROUND(IFERROR(VLOOKUP(C775,#REF!,3,FALSE),0.9227),3)</f>
        <v>0.92300000000000004</v>
      </c>
    </row>
    <row r="776" spans="1:7" x14ac:dyDescent="0.3">
      <c r="A776" s="11" t="s">
        <v>659</v>
      </c>
      <c r="B776" s="9" t="s">
        <v>959</v>
      </c>
      <c r="C776" s="11" t="s">
        <v>1772</v>
      </c>
      <c r="D776" s="9" t="s">
        <v>1771</v>
      </c>
      <c r="E776" s="70" t="s">
        <v>1671</v>
      </c>
      <c r="F776" s="73">
        <f>ROUND(IFERROR(VLOOKUP(C776,#REF!,4,FALSE), 0.8014),3)</f>
        <v>0.80100000000000005</v>
      </c>
      <c r="G776" s="74">
        <f>ROUND(IFERROR(VLOOKUP(C776,#REF!,3,FALSE),0.9227),3)</f>
        <v>0.92300000000000004</v>
      </c>
    </row>
    <row r="777" spans="1:7" ht="28.8" x14ac:dyDescent="0.3">
      <c r="A777" s="11" t="s">
        <v>660</v>
      </c>
      <c r="B777" s="9" t="s">
        <v>1642</v>
      </c>
      <c r="C777" s="10" t="s">
        <v>1641</v>
      </c>
      <c r="D777" s="9" t="s">
        <v>1205</v>
      </c>
      <c r="E777" s="70" t="s">
        <v>746</v>
      </c>
      <c r="F777" s="73">
        <f>ROUND(IFERROR(VLOOKUP(C777,#REF!,4,FALSE), 0.8014),3)</f>
        <v>0.80100000000000005</v>
      </c>
      <c r="G777" s="74">
        <f>ROUND(IFERROR(VLOOKUP(C777,#REF!,3,FALSE),0.9227),3)</f>
        <v>0.92300000000000004</v>
      </c>
    </row>
    <row r="778" spans="1:7" ht="43.2" x14ac:dyDescent="0.3">
      <c r="A778" s="11" t="s">
        <v>661</v>
      </c>
      <c r="B778" s="9" t="s">
        <v>962</v>
      </c>
      <c r="C778" s="10" t="s">
        <v>961</v>
      </c>
      <c r="D778" s="9" t="s">
        <v>960</v>
      </c>
      <c r="E778" s="70" t="s">
        <v>746</v>
      </c>
      <c r="F778" s="73">
        <f>ROUND(IFERROR(VLOOKUP(C778,#REF!,4,FALSE), 0.8014),3)</f>
        <v>0.80100000000000005</v>
      </c>
      <c r="G778" s="74">
        <f>ROUND(IFERROR(VLOOKUP(C778,#REF!,3,FALSE),0.9227),3)</f>
        <v>0.92300000000000004</v>
      </c>
    </row>
    <row r="779" spans="1:7" ht="43.2" x14ac:dyDescent="0.3">
      <c r="A779" s="11" t="s">
        <v>661</v>
      </c>
      <c r="B779" s="9" t="s">
        <v>962</v>
      </c>
      <c r="C779" s="10" t="s">
        <v>1641</v>
      </c>
      <c r="D779" s="9" t="s">
        <v>1205</v>
      </c>
      <c r="E779" s="70" t="s">
        <v>746</v>
      </c>
      <c r="F779" s="73">
        <f>ROUND(IFERROR(VLOOKUP(C779,#REF!,4,FALSE), 0.8014),3)</f>
        <v>0.80100000000000005</v>
      </c>
      <c r="G779" s="74">
        <f>ROUND(IFERROR(VLOOKUP(C779,#REF!,3,FALSE),0.9227),3)</f>
        <v>0.92300000000000004</v>
      </c>
    </row>
    <row r="780" spans="1:7" ht="43.2" x14ac:dyDescent="0.3">
      <c r="A780" s="11" t="s">
        <v>661</v>
      </c>
      <c r="B780" s="9" t="s">
        <v>962</v>
      </c>
      <c r="C780" s="11" t="s">
        <v>1773</v>
      </c>
      <c r="D780" s="9" t="s">
        <v>1205</v>
      </c>
      <c r="E780" s="70" t="s">
        <v>1671</v>
      </c>
      <c r="F780" s="73">
        <f>ROUND(IFERROR(VLOOKUP(C780,#REF!,4,FALSE), 0.8014),3)</f>
        <v>0.80100000000000005</v>
      </c>
      <c r="G780" s="74">
        <f>ROUND(IFERROR(VLOOKUP(C780,#REF!,3,FALSE),0.9227),3)</f>
        <v>0.92300000000000004</v>
      </c>
    </row>
    <row r="781" spans="1:7" ht="28.8" x14ac:dyDescent="0.3">
      <c r="A781" s="11" t="s">
        <v>662</v>
      </c>
      <c r="B781" s="9" t="s">
        <v>1775</v>
      </c>
      <c r="C781" s="11" t="s">
        <v>1774</v>
      </c>
      <c r="D781" s="9" t="s">
        <v>1486</v>
      </c>
      <c r="E781" s="70" t="s">
        <v>1671</v>
      </c>
      <c r="F781" s="73">
        <f>ROUND(IFERROR(VLOOKUP(C781,#REF!,4,FALSE), 0.8014),3)</f>
        <v>0.80100000000000005</v>
      </c>
      <c r="G781" s="74">
        <f>ROUND(IFERROR(VLOOKUP(C781,#REF!,3,FALSE),0.9227),3)</f>
        <v>0.92300000000000004</v>
      </c>
    </row>
    <row r="782" spans="1:7" ht="28.8" x14ac:dyDescent="0.3">
      <c r="A782" s="11" t="s">
        <v>663</v>
      </c>
      <c r="B782" s="9" t="s">
        <v>1643</v>
      </c>
      <c r="C782" s="10" t="s">
        <v>1641</v>
      </c>
      <c r="D782" s="9" t="s">
        <v>1205</v>
      </c>
      <c r="E782" s="70" t="s">
        <v>746</v>
      </c>
      <c r="F782" s="73">
        <f>ROUND(IFERROR(VLOOKUP(C782,#REF!,4,FALSE), 0.8014),3)</f>
        <v>0.80100000000000005</v>
      </c>
      <c r="G782" s="74">
        <f>ROUND(IFERROR(VLOOKUP(C782,#REF!,3,FALSE),0.9227),3)</f>
        <v>0.92300000000000004</v>
      </c>
    </row>
    <row r="783" spans="1:7" ht="28.8" x14ac:dyDescent="0.3">
      <c r="A783" s="11" t="s">
        <v>664</v>
      </c>
      <c r="B783" s="9" t="s">
        <v>956</v>
      </c>
      <c r="C783" s="10" t="s">
        <v>955</v>
      </c>
      <c r="D783" s="9" t="s">
        <v>954</v>
      </c>
      <c r="E783" s="70" t="s">
        <v>746</v>
      </c>
      <c r="F783" s="73">
        <f>ROUND(IFERROR(VLOOKUP(C783,#REF!,4,FALSE), 0.8014),3)</f>
        <v>0.80100000000000005</v>
      </c>
      <c r="G783" s="74">
        <f>ROUND(IFERROR(VLOOKUP(C783,#REF!,3,FALSE),0.9227),3)</f>
        <v>0.92300000000000004</v>
      </c>
    </row>
    <row r="784" spans="1:7" ht="28.8" x14ac:dyDescent="0.3">
      <c r="A784" s="11" t="s">
        <v>664</v>
      </c>
      <c r="B784" s="9" t="s">
        <v>956</v>
      </c>
      <c r="C784" s="10" t="s">
        <v>958</v>
      </c>
      <c r="D784" s="9" t="s">
        <v>957</v>
      </c>
      <c r="E784" s="70" t="s">
        <v>746</v>
      </c>
      <c r="F784" s="73">
        <f>ROUND(IFERROR(VLOOKUP(C784,#REF!,4,FALSE), 0.8014),3)</f>
        <v>0.80100000000000005</v>
      </c>
      <c r="G784" s="74">
        <f>ROUND(IFERROR(VLOOKUP(C784,#REF!,3,FALSE),0.9227),3)</f>
        <v>0.92300000000000004</v>
      </c>
    </row>
    <row r="785" spans="1:7" ht="28.8" x14ac:dyDescent="0.3">
      <c r="A785" s="11" t="s">
        <v>664</v>
      </c>
      <c r="B785" s="9" t="s">
        <v>956</v>
      </c>
      <c r="C785" s="10" t="s">
        <v>961</v>
      </c>
      <c r="D785" s="9" t="s">
        <v>960</v>
      </c>
      <c r="E785" s="70" t="s">
        <v>746</v>
      </c>
      <c r="F785" s="73">
        <f>ROUND(IFERROR(VLOOKUP(C785,#REF!,4,FALSE), 0.8014),3)</f>
        <v>0.80100000000000005</v>
      </c>
      <c r="G785" s="74">
        <f>ROUND(IFERROR(VLOOKUP(C785,#REF!,3,FALSE),0.9227),3)</f>
        <v>0.92300000000000004</v>
      </c>
    </row>
    <row r="786" spans="1:7" ht="28.8" x14ac:dyDescent="0.3">
      <c r="A786" s="11" t="s">
        <v>664</v>
      </c>
      <c r="B786" s="9" t="s">
        <v>956</v>
      </c>
      <c r="C786" s="10" t="s">
        <v>965</v>
      </c>
      <c r="D786" s="9" t="s">
        <v>964</v>
      </c>
      <c r="E786" s="70" t="s">
        <v>746</v>
      </c>
      <c r="F786" s="73">
        <f>ROUND(IFERROR(VLOOKUP(C786,#REF!,4,FALSE), 0.8014),3)</f>
        <v>0.80100000000000005</v>
      </c>
      <c r="G786" s="74">
        <f>ROUND(IFERROR(VLOOKUP(C786,#REF!,3,FALSE),0.9227),3)</f>
        <v>0.92300000000000004</v>
      </c>
    </row>
    <row r="787" spans="1:7" ht="28.8" x14ac:dyDescent="0.3">
      <c r="A787" s="11" t="s">
        <v>664</v>
      </c>
      <c r="B787" s="9" t="s">
        <v>956</v>
      </c>
      <c r="C787" s="13" t="s">
        <v>1156</v>
      </c>
      <c r="D787" s="9" t="s">
        <v>1045</v>
      </c>
      <c r="E787" s="70" t="s">
        <v>746</v>
      </c>
      <c r="F787" s="73">
        <f>ROUND(IFERROR(VLOOKUP(C787,#REF!,4,FALSE), 0.8014),3)</f>
        <v>0.80100000000000005</v>
      </c>
      <c r="G787" s="74">
        <f>ROUND(IFERROR(VLOOKUP(C787,#REF!,3,FALSE),0.9227),3)</f>
        <v>0.92300000000000004</v>
      </c>
    </row>
    <row r="788" spans="1:7" ht="28.8" x14ac:dyDescent="0.3">
      <c r="A788" s="11" t="s">
        <v>664</v>
      </c>
      <c r="B788" s="9" t="s">
        <v>956</v>
      </c>
      <c r="C788" s="10" t="s">
        <v>1158</v>
      </c>
      <c r="D788" s="9" t="s">
        <v>1157</v>
      </c>
      <c r="E788" s="70" t="s">
        <v>746</v>
      </c>
      <c r="F788" s="73">
        <f>ROUND(IFERROR(VLOOKUP(C788,#REF!,4,FALSE), 0.8014),3)</f>
        <v>0.80100000000000005</v>
      </c>
      <c r="G788" s="74">
        <f>ROUND(IFERROR(VLOOKUP(C788,#REF!,3,FALSE),0.9227),3)</f>
        <v>0.92300000000000004</v>
      </c>
    </row>
    <row r="789" spans="1:7" ht="28.8" x14ac:dyDescent="0.3">
      <c r="A789" s="11" t="s">
        <v>664</v>
      </c>
      <c r="B789" s="9" t="s">
        <v>956</v>
      </c>
      <c r="C789" s="10" t="s">
        <v>1490</v>
      </c>
      <c r="D789" s="9" t="s">
        <v>1489</v>
      </c>
      <c r="E789" s="70" t="s">
        <v>746</v>
      </c>
      <c r="F789" s="73">
        <f>ROUND(IFERROR(VLOOKUP(C789,#REF!,4,FALSE), 0.8014),3)</f>
        <v>0.80100000000000005</v>
      </c>
      <c r="G789" s="74">
        <f>ROUND(IFERROR(VLOOKUP(C789,#REF!,3,FALSE),0.9227),3)</f>
        <v>0.92300000000000004</v>
      </c>
    </row>
    <row r="790" spans="1:7" ht="28.8" x14ac:dyDescent="0.3">
      <c r="A790" s="11" t="s">
        <v>664</v>
      </c>
      <c r="B790" s="9" t="s">
        <v>956</v>
      </c>
      <c r="C790" s="10" t="s">
        <v>1585</v>
      </c>
      <c r="D790" s="9" t="s">
        <v>1584</v>
      </c>
      <c r="E790" s="70" t="s">
        <v>746</v>
      </c>
      <c r="F790" s="73">
        <f>ROUND(IFERROR(VLOOKUP(C790,#REF!,4,FALSE), 0.8014),3)</f>
        <v>0.80100000000000005</v>
      </c>
      <c r="G790" s="74">
        <f>ROUND(IFERROR(VLOOKUP(C790,#REF!,3,FALSE),0.9227),3)</f>
        <v>0.92300000000000004</v>
      </c>
    </row>
    <row r="791" spans="1:7" ht="28.8" x14ac:dyDescent="0.3">
      <c r="A791" s="11" t="s">
        <v>664</v>
      </c>
      <c r="B791" s="9" t="s">
        <v>956</v>
      </c>
      <c r="C791" s="10" t="s">
        <v>1641</v>
      </c>
      <c r="D791" s="9" t="s">
        <v>1205</v>
      </c>
      <c r="E791" s="70" t="s">
        <v>746</v>
      </c>
      <c r="F791" s="73">
        <f>ROUND(IFERROR(VLOOKUP(C791,#REF!,4,FALSE), 0.8014),3)</f>
        <v>0.80100000000000005</v>
      </c>
      <c r="G791" s="74">
        <f>ROUND(IFERROR(VLOOKUP(C791,#REF!,3,FALSE),0.9227),3)</f>
        <v>0.92300000000000004</v>
      </c>
    </row>
    <row r="792" spans="1:7" ht="28.8" x14ac:dyDescent="0.3">
      <c r="A792" s="11" t="s">
        <v>664</v>
      </c>
      <c r="B792" s="9" t="s">
        <v>956</v>
      </c>
      <c r="C792" s="11" t="s">
        <v>1815</v>
      </c>
      <c r="D792" s="9" t="s">
        <v>1814</v>
      </c>
      <c r="E792" s="70" t="s">
        <v>1671</v>
      </c>
      <c r="F792" s="73">
        <f>ROUND(IFERROR(VLOOKUP(C792,#REF!,4,FALSE), 0.8014),3)</f>
        <v>0.80100000000000005</v>
      </c>
      <c r="G792" s="74">
        <f>ROUND(IFERROR(VLOOKUP(C792,#REF!,3,FALSE),0.9227),3)</f>
        <v>0.92300000000000004</v>
      </c>
    </row>
    <row r="793" spans="1:7" ht="28.8" x14ac:dyDescent="0.3">
      <c r="A793" s="11" t="s">
        <v>664</v>
      </c>
      <c r="B793" s="9" t="s">
        <v>956</v>
      </c>
      <c r="C793" s="11" t="s">
        <v>1817</v>
      </c>
      <c r="D793" s="9" t="s">
        <v>1816</v>
      </c>
      <c r="E793" s="70" t="s">
        <v>1671</v>
      </c>
      <c r="F793" s="73">
        <f>ROUND(IFERROR(VLOOKUP(C793,#REF!,4,FALSE), 0.8014),3)</f>
        <v>0.80100000000000005</v>
      </c>
      <c r="G793" s="74">
        <f>ROUND(IFERROR(VLOOKUP(C793,#REF!,3,FALSE),0.9227),3)</f>
        <v>0.92300000000000004</v>
      </c>
    </row>
    <row r="794" spans="1:7" ht="28.8" x14ac:dyDescent="0.3">
      <c r="A794" s="11" t="s">
        <v>664</v>
      </c>
      <c r="B794" s="9" t="s">
        <v>956</v>
      </c>
      <c r="C794" s="11" t="s">
        <v>1818</v>
      </c>
      <c r="D794" s="9" t="s">
        <v>1205</v>
      </c>
      <c r="E794" s="70" t="s">
        <v>1671</v>
      </c>
      <c r="F794" s="73">
        <f>ROUND(IFERROR(VLOOKUP(C794,#REF!,4,FALSE), 0.8014),3)</f>
        <v>0.80100000000000005</v>
      </c>
      <c r="G794" s="74">
        <f>ROUND(IFERROR(VLOOKUP(C794,#REF!,3,FALSE),0.9227),3)</f>
        <v>0.92300000000000004</v>
      </c>
    </row>
    <row r="795" spans="1:7" ht="43.2" x14ac:dyDescent="0.3">
      <c r="A795" s="11" t="s">
        <v>666</v>
      </c>
      <c r="B795" s="9" t="s">
        <v>963</v>
      </c>
      <c r="C795" s="10" t="s">
        <v>961</v>
      </c>
      <c r="D795" s="9" t="s">
        <v>960</v>
      </c>
      <c r="E795" s="70" t="s">
        <v>746</v>
      </c>
      <c r="F795" s="73">
        <f>ROUND(IFERROR(VLOOKUP(C795,#REF!,4,FALSE), 0.8014),3)</f>
        <v>0.80100000000000005</v>
      </c>
      <c r="G795" s="74">
        <f>ROUND(IFERROR(VLOOKUP(C795,#REF!,3,FALSE),0.9227),3)</f>
        <v>0.92300000000000004</v>
      </c>
    </row>
    <row r="796" spans="1:7" ht="43.2" x14ac:dyDescent="0.3">
      <c r="A796" s="11" t="s">
        <v>666</v>
      </c>
      <c r="B796" s="9" t="s">
        <v>963</v>
      </c>
      <c r="C796" s="10" t="s">
        <v>1641</v>
      </c>
      <c r="D796" s="9" t="s">
        <v>1205</v>
      </c>
      <c r="E796" s="70" t="s">
        <v>746</v>
      </c>
      <c r="F796" s="73">
        <f>ROUND(IFERROR(VLOOKUP(C796,#REF!,4,FALSE), 0.8014),3)</f>
        <v>0.80100000000000005</v>
      </c>
      <c r="G796" s="74">
        <f>ROUND(IFERROR(VLOOKUP(C796,#REF!,3,FALSE),0.9227),3)</f>
        <v>0.92300000000000004</v>
      </c>
    </row>
    <row r="797" spans="1:7" ht="28.8" x14ac:dyDescent="0.3">
      <c r="A797" s="11" t="s">
        <v>667</v>
      </c>
      <c r="B797" s="9" t="s">
        <v>966</v>
      </c>
      <c r="C797" s="10" t="s">
        <v>965</v>
      </c>
      <c r="D797" s="9" t="s">
        <v>964</v>
      </c>
      <c r="E797" s="70" t="s">
        <v>746</v>
      </c>
      <c r="F797" s="73">
        <f>ROUND(IFERROR(VLOOKUP(C797,#REF!,4,FALSE), 0.8014),3)</f>
        <v>0.80100000000000005</v>
      </c>
      <c r="G797" s="74">
        <f>ROUND(IFERROR(VLOOKUP(C797,#REF!,3,FALSE),0.9227),3)</f>
        <v>0.92300000000000004</v>
      </c>
    </row>
    <row r="798" spans="1:7" ht="28.8" x14ac:dyDescent="0.3">
      <c r="A798" s="11" t="s">
        <v>667</v>
      </c>
      <c r="B798" s="9" t="s">
        <v>966</v>
      </c>
      <c r="C798" s="13" t="s">
        <v>1156</v>
      </c>
      <c r="D798" s="9" t="s">
        <v>1045</v>
      </c>
      <c r="E798" s="70" t="s">
        <v>746</v>
      </c>
      <c r="F798" s="73">
        <f>ROUND(IFERROR(VLOOKUP(C798,#REF!,4,FALSE), 0.8014),3)</f>
        <v>0.80100000000000005</v>
      </c>
      <c r="G798" s="74">
        <f>ROUND(IFERROR(VLOOKUP(C798,#REF!,3,FALSE),0.9227),3)</f>
        <v>0.92300000000000004</v>
      </c>
    </row>
    <row r="799" spans="1:7" ht="28.8" x14ac:dyDescent="0.3">
      <c r="A799" s="11" t="s">
        <v>667</v>
      </c>
      <c r="B799" s="9" t="s">
        <v>966</v>
      </c>
      <c r="C799" s="10" t="s">
        <v>1158</v>
      </c>
      <c r="D799" s="9" t="s">
        <v>1157</v>
      </c>
      <c r="E799" s="70" t="s">
        <v>746</v>
      </c>
      <c r="F799" s="73">
        <f>ROUND(IFERROR(VLOOKUP(C799,#REF!,4,FALSE), 0.8014),3)</f>
        <v>0.80100000000000005</v>
      </c>
      <c r="G799" s="74">
        <f>ROUND(IFERROR(VLOOKUP(C799,#REF!,3,FALSE),0.9227),3)</f>
        <v>0.92300000000000004</v>
      </c>
    </row>
    <row r="800" spans="1:7" ht="28.8" x14ac:dyDescent="0.3">
      <c r="A800" s="11" t="s">
        <v>667</v>
      </c>
      <c r="B800" s="9" t="s">
        <v>966</v>
      </c>
      <c r="C800" s="14" t="s">
        <v>1483</v>
      </c>
      <c r="D800" s="9" t="s">
        <v>1101</v>
      </c>
      <c r="E800" s="70" t="s">
        <v>746</v>
      </c>
      <c r="F800" s="73">
        <f>ROUND(IFERROR(VLOOKUP(C800,#REF!,4,FALSE), 0.8014),3)</f>
        <v>0.80100000000000005</v>
      </c>
      <c r="G800" s="74">
        <f>ROUND(IFERROR(VLOOKUP(C800,#REF!,3,FALSE),0.9227),3)</f>
        <v>0.92300000000000004</v>
      </c>
    </row>
    <row r="801" spans="1:7" ht="28.8" x14ac:dyDescent="0.3">
      <c r="A801" s="11" t="s">
        <v>667</v>
      </c>
      <c r="B801" s="9" t="s">
        <v>966</v>
      </c>
      <c r="C801" s="10" t="s">
        <v>1485</v>
      </c>
      <c r="D801" s="9" t="s">
        <v>1484</v>
      </c>
      <c r="E801" s="70" t="s">
        <v>746</v>
      </c>
      <c r="F801" s="73">
        <f>ROUND(IFERROR(VLOOKUP(C801,#REF!,4,FALSE), 0.8014),3)</f>
        <v>0.80100000000000005</v>
      </c>
      <c r="G801" s="74">
        <f>ROUND(IFERROR(VLOOKUP(C801,#REF!,3,FALSE),0.9227),3)</f>
        <v>0.92300000000000004</v>
      </c>
    </row>
    <row r="802" spans="1:7" ht="28.8" x14ac:dyDescent="0.3">
      <c r="A802" s="11" t="s">
        <v>669</v>
      </c>
      <c r="B802" s="9" t="s">
        <v>1541</v>
      </c>
      <c r="C802" s="10" t="s">
        <v>1540</v>
      </c>
      <c r="D802" s="9" t="s">
        <v>1539</v>
      </c>
      <c r="E802" s="70" t="s">
        <v>746</v>
      </c>
      <c r="F802" s="73">
        <f>ROUND(IFERROR(VLOOKUP(C802,#REF!,4,FALSE), 0.8014),3)</f>
        <v>0.80100000000000005</v>
      </c>
      <c r="G802" s="74">
        <f>ROUND(IFERROR(VLOOKUP(C802,#REF!,3,FALSE),0.9227),3)</f>
        <v>0.92300000000000004</v>
      </c>
    </row>
    <row r="803" spans="1:7" ht="28.8" x14ac:dyDescent="0.3">
      <c r="A803" s="11" t="s">
        <v>669</v>
      </c>
      <c r="B803" s="9" t="s">
        <v>1541</v>
      </c>
      <c r="C803" s="10" t="s">
        <v>1587</v>
      </c>
      <c r="D803" s="9" t="s">
        <v>1586</v>
      </c>
      <c r="E803" s="70" t="s">
        <v>746</v>
      </c>
      <c r="F803" s="73">
        <f>ROUND(IFERROR(VLOOKUP(C803,#REF!,4,FALSE), 0.8014),3)</f>
        <v>0.80100000000000005</v>
      </c>
      <c r="G803" s="74">
        <f>ROUND(IFERROR(VLOOKUP(C803,#REF!,3,FALSE),0.9227),3)</f>
        <v>0.92300000000000004</v>
      </c>
    </row>
    <row r="804" spans="1:7" x14ac:dyDescent="0.3">
      <c r="A804" s="11" t="s">
        <v>670</v>
      </c>
      <c r="B804" s="9" t="s">
        <v>1542</v>
      </c>
      <c r="C804" s="10" t="s">
        <v>1540</v>
      </c>
      <c r="D804" s="9" t="s">
        <v>1539</v>
      </c>
      <c r="E804" s="70" t="s">
        <v>746</v>
      </c>
      <c r="F804" s="73">
        <f>ROUND(IFERROR(VLOOKUP(C804,#REF!,4,FALSE), 0.8014),3)</f>
        <v>0.80100000000000005</v>
      </c>
      <c r="G804" s="74">
        <f>ROUND(IFERROR(VLOOKUP(C804,#REF!,3,FALSE),0.9227),3)</f>
        <v>0.92300000000000004</v>
      </c>
    </row>
    <row r="805" spans="1:7" x14ac:dyDescent="0.3">
      <c r="A805" s="11" t="s">
        <v>671</v>
      </c>
      <c r="B805" s="9" t="s">
        <v>1543</v>
      </c>
      <c r="C805" s="10" t="s">
        <v>1540</v>
      </c>
      <c r="D805" s="9" t="s">
        <v>1539</v>
      </c>
      <c r="E805" s="70" t="s">
        <v>746</v>
      </c>
      <c r="F805" s="73">
        <f>ROUND(IFERROR(VLOOKUP(C805,#REF!,4,FALSE), 0.8014),3)</f>
        <v>0.80100000000000005</v>
      </c>
      <c r="G805" s="74">
        <f>ROUND(IFERROR(VLOOKUP(C805,#REF!,3,FALSE),0.9227),3)</f>
        <v>0.92300000000000004</v>
      </c>
    </row>
    <row r="806" spans="1:7" ht="43.2" x14ac:dyDescent="0.3">
      <c r="A806" s="11" t="s">
        <v>672</v>
      </c>
      <c r="B806" s="9" t="s">
        <v>969</v>
      </c>
      <c r="C806" s="10" t="s">
        <v>968</v>
      </c>
      <c r="D806" s="9" t="s">
        <v>967</v>
      </c>
      <c r="E806" s="70" t="s">
        <v>746</v>
      </c>
      <c r="F806" s="73">
        <f>ROUND(IFERROR(VLOOKUP(C806,#REF!,4,FALSE), 0.8014),3)</f>
        <v>0.80100000000000005</v>
      </c>
      <c r="G806" s="74">
        <f>ROUND(IFERROR(VLOOKUP(C806,#REF!,3,FALSE),0.9227),3)</f>
        <v>0.92300000000000004</v>
      </c>
    </row>
    <row r="807" spans="1:7" ht="57.6" x14ac:dyDescent="0.3">
      <c r="A807" s="11" t="s">
        <v>673</v>
      </c>
      <c r="B807" s="9" t="s">
        <v>1500</v>
      </c>
      <c r="C807" s="10" t="s">
        <v>1499</v>
      </c>
      <c r="D807" s="9" t="s">
        <v>1498</v>
      </c>
      <c r="E807" s="70" t="s">
        <v>746</v>
      </c>
      <c r="F807" s="73">
        <f>ROUND(IFERROR(VLOOKUP(C807,#REF!,4,FALSE), 0.8014),3)</f>
        <v>0.80100000000000005</v>
      </c>
      <c r="G807" s="74">
        <f>ROUND(IFERROR(VLOOKUP(C807,#REF!,3,FALSE),0.9227),3)</f>
        <v>0.92300000000000004</v>
      </c>
    </row>
    <row r="808" spans="1:7" ht="57.6" x14ac:dyDescent="0.3">
      <c r="A808" s="11" t="s">
        <v>673</v>
      </c>
      <c r="B808" s="9" t="s">
        <v>1500</v>
      </c>
      <c r="C808" s="10" t="s">
        <v>1504</v>
      </c>
      <c r="D808" s="9" t="s">
        <v>1503</v>
      </c>
      <c r="E808" s="70" t="s">
        <v>746</v>
      </c>
      <c r="F808" s="73">
        <f>ROUND(IFERROR(VLOOKUP(C808,#REF!,4,FALSE), 0.8014),3)</f>
        <v>0.80100000000000005</v>
      </c>
      <c r="G808" s="74">
        <f>ROUND(IFERROR(VLOOKUP(C808,#REF!,3,FALSE),0.9227),3)</f>
        <v>0.92300000000000004</v>
      </c>
    </row>
    <row r="809" spans="1:7" ht="28.8" x14ac:dyDescent="0.3">
      <c r="A809" s="11" t="s">
        <v>674</v>
      </c>
      <c r="B809" s="9" t="s">
        <v>1493</v>
      </c>
      <c r="C809" s="10" t="s">
        <v>1492</v>
      </c>
      <c r="D809" s="9" t="s">
        <v>1491</v>
      </c>
      <c r="E809" s="70" t="s">
        <v>746</v>
      </c>
      <c r="F809" s="73">
        <f>ROUND(IFERROR(VLOOKUP(C809,#REF!,4,FALSE), 0.8014),3)</f>
        <v>0.80100000000000005</v>
      </c>
      <c r="G809" s="74">
        <f>ROUND(IFERROR(VLOOKUP(C809,#REF!,3,FALSE),0.9227),3)</f>
        <v>0.92300000000000004</v>
      </c>
    </row>
    <row r="810" spans="1:7" ht="28.8" x14ac:dyDescent="0.3">
      <c r="A810" s="11" t="s">
        <v>675</v>
      </c>
      <c r="B810" s="9" t="s">
        <v>1501</v>
      </c>
      <c r="C810" s="10" t="s">
        <v>1499</v>
      </c>
      <c r="D810" s="9" t="s">
        <v>1498</v>
      </c>
      <c r="E810" s="70" t="s">
        <v>746</v>
      </c>
      <c r="F810" s="73">
        <f>ROUND(IFERROR(VLOOKUP(C810,#REF!,4,FALSE), 0.8014),3)</f>
        <v>0.80100000000000005</v>
      </c>
      <c r="G810" s="74">
        <f>ROUND(IFERROR(VLOOKUP(C810,#REF!,3,FALSE),0.9227),3)</f>
        <v>0.92300000000000004</v>
      </c>
    </row>
    <row r="811" spans="1:7" x14ac:dyDescent="0.3">
      <c r="A811" s="11" t="s">
        <v>675</v>
      </c>
      <c r="B811" s="9" t="s">
        <v>1501</v>
      </c>
      <c r="C811" s="10" t="s">
        <v>1504</v>
      </c>
      <c r="D811" s="9" t="s">
        <v>1503</v>
      </c>
      <c r="E811" s="70" t="s">
        <v>746</v>
      </c>
      <c r="F811" s="73">
        <f>ROUND(IFERROR(VLOOKUP(C811,#REF!,4,FALSE), 0.8014),3)</f>
        <v>0.80100000000000005</v>
      </c>
      <c r="G811" s="74">
        <f>ROUND(IFERROR(VLOOKUP(C811,#REF!,3,FALSE),0.9227),3)</f>
        <v>0.92300000000000004</v>
      </c>
    </row>
    <row r="812" spans="1:7" x14ac:dyDescent="0.3">
      <c r="A812" s="11" t="s">
        <v>676</v>
      </c>
      <c r="B812" s="9" t="s">
        <v>970</v>
      </c>
      <c r="C812" s="10" t="s">
        <v>968</v>
      </c>
      <c r="D812" s="9" t="s">
        <v>967</v>
      </c>
      <c r="E812" s="70" t="s">
        <v>746</v>
      </c>
      <c r="F812" s="73">
        <f>ROUND(IFERROR(VLOOKUP(C812,#REF!,4,FALSE), 0.8014),3)</f>
        <v>0.80100000000000005</v>
      </c>
      <c r="G812" s="74">
        <f>ROUND(IFERROR(VLOOKUP(C812,#REF!,3,FALSE),0.9227),3)</f>
        <v>0.92300000000000004</v>
      </c>
    </row>
    <row r="813" spans="1:7" ht="43.2" x14ac:dyDescent="0.3">
      <c r="A813" s="11" t="s">
        <v>677</v>
      </c>
      <c r="B813" s="9" t="s">
        <v>1497</v>
      </c>
      <c r="C813" s="10" t="s">
        <v>1496</v>
      </c>
      <c r="D813" s="9" t="s">
        <v>1495</v>
      </c>
      <c r="E813" s="70" t="s">
        <v>746</v>
      </c>
      <c r="F813" s="73">
        <f>ROUND(IFERROR(VLOOKUP(C813,#REF!,4,FALSE), 0.8014),3)</f>
        <v>0.80100000000000005</v>
      </c>
      <c r="G813" s="74">
        <f>ROUND(IFERROR(VLOOKUP(C813,#REF!,3,FALSE),0.9227),3)</f>
        <v>0.92300000000000004</v>
      </c>
    </row>
    <row r="814" spans="1:7" ht="43.2" x14ac:dyDescent="0.3">
      <c r="A814" s="11" t="s">
        <v>677</v>
      </c>
      <c r="B814" s="9" t="s">
        <v>1497</v>
      </c>
      <c r="C814" s="10" t="s">
        <v>1499</v>
      </c>
      <c r="D814" s="9" t="s">
        <v>1498</v>
      </c>
      <c r="E814" s="70" t="s">
        <v>746</v>
      </c>
      <c r="F814" s="73">
        <f>ROUND(IFERROR(VLOOKUP(C814,#REF!,4,FALSE), 0.8014),3)</f>
        <v>0.80100000000000005</v>
      </c>
      <c r="G814" s="74">
        <f>ROUND(IFERROR(VLOOKUP(C814,#REF!,3,FALSE),0.9227),3)</f>
        <v>0.92300000000000004</v>
      </c>
    </row>
    <row r="815" spans="1:7" ht="28.8" x14ac:dyDescent="0.3">
      <c r="A815" s="11" t="s">
        <v>678</v>
      </c>
      <c r="B815" s="9" t="s">
        <v>1502</v>
      </c>
      <c r="C815" s="10" t="s">
        <v>1499</v>
      </c>
      <c r="D815" s="9" t="s">
        <v>1498</v>
      </c>
      <c r="E815" s="70" t="s">
        <v>746</v>
      </c>
      <c r="F815" s="73">
        <f>ROUND(IFERROR(VLOOKUP(C815,#REF!,4,FALSE), 0.8014),3)</f>
        <v>0.80100000000000005</v>
      </c>
      <c r="G815" s="74">
        <f>ROUND(IFERROR(VLOOKUP(C815,#REF!,3,FALSE),0.9227),3)</f>
        <v>0.92300000000000004</v>
      </c>
    </row>
    <row r="816" spans="1:7" x14ac:dyDescent="0.3">
      <c r="A816" s="11" t="s">
        <v>678</v>
      </c>
      <c r="B816" s="9" t="s">
        <v>1502</v>
      </c>
      <c r="C816" s="10" t="s">
        <v>1504</v>
      </c>
      <c r="D816" s="9" t="s">
        <v>1503</v>
      </c>
      <c r="E816" s="70" t="s">
        <v>746</v>
      </c>
      <c r="F816" s="73">
        <f>ROUND(IFERROR(VLOOKUP(C816,#REF!,4,FALSE), 0.8014),3)</f>
        <v>0.80100000000000005</v>
      </c>
      <c r="G816" s="74">
        <f>ROUND(IFERROR(VLOOKUP(C816,#REF!,3,FALSE),0.9227),3)</f>
        <v>0.92300000000000004</v>
      </c>
    </row>
    <row r="817" spans="1:7" ht="28.8" x14ac:dyDescent="0.3">
      <c r="A817" s="11" t="s">
        <v>679</v>
      </c>
      <c r="B817" s="9" t="s">
        <v>1494</v>
      </c>
      <c r="C817" s="10" t="s">
        <v>1492</v>
      </c>
      <c r="D817" s="9" t="s">
        <v>1491</v>
      </c>
      <c r="E817" s="70" t="s">
        <v>746</v>
      </c>
      <c r="F817" s="73">
        <f>ROUND(IFERROR(VLOOKUP(C817,#REF!,4,FALSE), 0.8014),3)</f>
        <v>0.80100000000000005</v>
      </c>
      <c r="G817" s="74">
        <f>ROUND(IFERROR(VLOOKUP(C817,#REF!,3,FALSE),0.9227),3)</f>
        <v>0.92300000000000004</v>
      </c>
    </row>
    <row r="818" spans="1:7" ht="43.2" x14ac:dyDescent="0.3">
      <c r="A818" s="10" t="s">
        <v>680</v>
      </c>
      <c r="B818" s="9" t="s">
        <v>1654</v>
      </c>
      <c r="C818" s="11" t="s">
        <v>1648</v>
      </c>
      <c r="D818" s="9" t="s">
        <v>1647</v>
      </c>
      <c r="E818" s="70" t="s">
        <v>746</v>
      </c>
      <c r="F818" s="73">
        <f>ROUND(IFERROR(VLOOKUP(C818,#REF!,4,FALSE), 0.8014),3)</f>
        <v>0.80100000000000005</v>
      </c>
      <c r="G818" s="74">
        <f>ROUND(IFERROR(VLOOKUP(C818,#REF!,3,FALSE),0.9227),3)</f>
        <v>0.92300000000000004</v>
      </c>
    </row>
    <row r="819" spans="1:7" ht="28.8" x14ac:dyDescent="0.3">
      <c r="A819" s="10" t="s">
        <v>681</v>
      </c>
      <c r="B819" s="9" t="s">
        <v>1166</v>
      </c>
      <c r="C819" s="11" t="s">
        <v>1160</v>
      </c>
      <c r="D819" s="9" t="s">
        <v>1159</v>
      </c>
      <c r="E819" s="70" t="s">
        <v>746</v>
      </c>
      <c r="F819" s="73">
        <f>ROUND(IFERROR(VLOOKUP(C819,#REF!,4,FALSE), 0.8014),3)</f>
        <v>0.80100000000000005</v>
      </c>
      <c r="G819" s="74">
        <f>ROUND(IFERROR(VLOOKUP(C819,#REF!,3,FALSE),0.9227),3)</f>
        <v>0.92300000000000004</v>
      </c>
    </row>
    <row r="820" spans="1:7" ht="28.8" x14ac:dyDescent="0.3">
      <c r="A820" s="11" t="s">
        <v>682</v>
      </c>
      <c r="B820" s="9" t="s">
        <v>971</v>
      </c>
      <c r="C820" s="10" t="s">
        <v>968</v>
      </c>
      <c r="D820" s="9" t="s">
        <v>967</v>
      </c>
      <c r="E820" s="70" t="s">
        <v>746</v>
      </c>
      <c r="F820" s="73">
        <f>ROUND(IFERROR(VLOOKUP(C820,#REF!,4,FALSE), 0.8014),3)</f>
        <v>0.80100000000000005</v>
      </c>
      <c r="G820" s="74">
        <f>ROUND(IFERROR(VLOOKUP(C820,#REF!,3,FALSE),0.9227),3)</f>
        <v>0.92300000000000004</v>
      </c>
    </row>
    <row r="821" spans="1:7" ht="28.8" x14ac:dyDescent="0.3">
      <c r="A821" s="11" t="s">
        <v>682</v>
      </c>
      <c r="B821" s="9" t="s">
        <v>971</v>
      </c>
      <c r="C821" s="10" t="s">
        <v>1492</v>
      </c>
      <c r="D821" s="9" t="s">
        <v>1491</v>
      </c>
      <c r="E821" s="70" t="s">
        <v>746</v>
      </c>
      <c r="F821" s="73">
        <f>ROUND(IFERROR(VLOOKUP(C821,#REF!,4,FALSE), 0.8014),3)</f>
        <v>0.80100000000000005</v>
      </c>
      <c r="G821" s="74">
        <f>ROUND(IFERROR(VLOOKUP(C821,#REF!,3,FALSE),0.9227),3)</f>
        <v>0.92300000000000004</v>
      </c>
    </row>
    <row r="822" spans="1:7" ht="28.8" x14ac:dyDescent="0.3">
      <c r="A822" s="11" t="s">
        <v>682</v>
      </c>
      <c r="B822" s="9" t="s">
        <v>971</v>
      </c>
      <c r="C822" s="10" t="s">
        <v>1504</v>
      </c>
      <c r="D822" s="9" t="s">
        <v>1503</v>
      </c>
      <c r="E822" s="70" t="s">
        <v>746</v>
      </c>
      <c r="F822" s="73">
        <f>ROUND(IFERROR(VLOOKUP(C822,#REF!,4,FALSE), 0.8014),3)</f>
        <v>0.80100000000000005</v>
      </c>
      <c r="G822" s="74">
        <f>ROUND(IFERROR(VLOOKUP(C822,#REF!,3,FALSE),0.9227),3)</f>
        <v>0.92300000000000004</v>
      </c>
    </row>
    <row r="823" spans="1:7" x14ac:dyDescent="0.3">
      <c r="A823" s="11" t="s">
        <v>683</v>
      </c>
      <c r="B823" s="9" t="s">
        <v>1161</v>
      </c>
      <c r="C823" s="10" t="s">
        <v>1160</v>
      </c>
      <c r="D823" s="9" t="s">
        <v>1159</v>
      </c>
      <c r="E823" s="70" t="s">
        <v>746</v>
      </c>
      <c r="F823" s="73">
        <f>ROUND(IFERROR(VLOOKUP(C823,#REF!,4,FALSE), 0.8014),3)</f>
        <v>0.80100000000000005</v>
      </c>
      <c r="G823" s="74">
        <f>ROUND(IFERROR(VLOOKUP(C823,#REF!,3,FALSE),0.9227),3)</f>
        <v>0.92300000000000004</v>
      </c>
    </row>
    <row r="824" spans="1:7" x14ac:dyDescent="0.3">
      <c r="A824" s="11" t="s">
        <v>683</v>
      </c>
      <c r="B824" s="9" t="s">
        <v>1161</v>
      </c>
      <c r="C824" s="10" t="s">
        <v>1181</v>
      </c>
      <c r="D824" s="9" t="s">
        <v>1180</v>
      </c>
      <c r="E824" s="70" t="s">
        <v>746</v>
      </c>
      <c r="F824" s="73">
        <f>ROUND(IFERROR(VLOOKUP(C824,#REF!,4,FALSE), 0.8014),3)</f>
        <v>0.80100000000000005</v>
      </c>
      <c r="G824" s="74">
        <f>ROUND(IFERROR(VLOOKUP(C824,#REF!,3,FALSE),0.9227),3)</f>
        <v>0.92300000000000004</v>
      </c>
    </row>
    <row r="825" spans="1:7" x14ac:dyDescent="0.3">
      <c r="A825" s="11" t="s">
        <v>683</v>
      </c>
      <c r="B825" s="9" t="s">
        <v>1161</v>
      </c>
      <c r="C825" s="10" t="s">
        <v>1537</v>
      </c>
      <c r="D825" s="9" t="s">
        <v>1536</v>
      </c>
      <c r="E825" s="70" t="s">
        <v>746</v>
      </c>
      <c r="F825" s="73">
        <f>ROUND(IFERROR(VLOOKUP(C825,#REF!,4,FALSE), 0.8014),3)</f>
        <v>0.80100000000000005</v>
      </c>
      <c r="G825" s="74">
        <f>ROUND(IFERROR(VLOOKUP(C825,#REF!,3,FALSE),0.9227),3)</f>
        <v>0.92300000000000004</v>
      </c>
    </row>
    <row r="826" spans="1:7" x14ac:dyDescent="0.3">
      <c r="A826" s="11" t="s">
        <v>683</v>
      </c>
      <c r="B826" s="9" t="s">
        <v>1161</v>
      </c>
      <c r="C826" s="10" t="s">
        <v>1538</v>
      </c>
      <c r="D826" s="9" t="s">
        <v>1101</v>
      </c>
      <c r="E826" s="70" t="s">
        <v>746</v>
      </c>
      <c r="F826" s="73">
        <f>ROUND(IFERROR(VLOOKUP(C826,#REF!,4,FALSE), 0.8014),3)</f>
        <v>0.80100000000000005</v>
      </c>
      <c r="G826" s="74">
        <f>ROUND(IFERROR(VLOOKUP(C826,#REF!,3,FALSE),0.9227),3)</f>
        <v>0.92300000000000004</v>
      </c>
    </row>
    <row r="827" spans="1:7" x14ac:dyDescent="0.3">
      <c r="A827" s="11" t="s">
        <v>683</v>
      </c>
      <c r="B827" s="9" t="s">
        <v>1161</v>
      </c>
      <c r="C827" s="10" t="s">
        <v>1545</v>
      </c>
      <c r="D827" s="9" t="s">
        <v>1544</v>
      </c>
      <c r="E827" s="70" t="s">
        <v>746</v>
      </c>
      <c r="F827" s="73">
        <f>ROUND(IFERROR(VLOOKUP(C827,#REF!,4,FALSE), 0.8014),3)</f>
        <v>0.80100000000000005</v>
      </c>
      <c r="G827" s="74">
        <f>ROUND(IFERROR(VLOOKUP(C827,#REF!,3,FALSE),0.9227),3)</f>
        <v>0.92300000000000004</v>
      </c>
    </row>
    <row r="828" spans="1:7" x14ac:dyDescent="0.3">
      <c r="A828" s="11" t="s">
        <v>684</v>
      </c>
      <c r="B828" s="9" t="s">
        <v>1162</v>
      </c>
      <c r="C828" s="10" t="s">
        <v>1160</v>
      </c>
      <c r="D828" s="9" t="s">
        <v>1159</v>
      </c>
      <c r="E828" s="70" t="s">
        <v>746</v>
      </c>
      <c r="F828" s="73">
        <f>ROUND(IFERROR(VLOOKUP(C828,#REF!,4,FALSE), 0.8014),3)</f>
        <v>0.80100000000000005</v>
      </c>
      <c r="G828" s="74">
        <f>ROUND(IFERROR(VLOOKUP(C828,#REF!,3,FALSE),0.9227),3)</f>
        <v>0.92300000000000004</v>
      </c>
    </row>
    <row r="829" spans="1:7" x14ac:dyDescent="0.3">
      <c r="A829" s="11" t="s">
        <v>684</v>
      </c>
      <c r="B829" s="9" t="s">
        <v>1162</v>
      </c>
      <c r="C829" s="10" t="s">
        <v>1181</v>
      </c>
      <c r="D829" s="9" t="s">
        <v>1180</v>
      </c>
      <c r="E829" s="70" t="s">
        <v>746</v>
      </c>
      <c r="F829" s="73">
        <f>ROUND(IFERROR(VLOOKUP(C829,#REF!,4,FALSE), 0.8014),3)</f>
        <v>0.80100000000000005</v>
      </c>
      <c r="G829" s="74">
        <f>ROUND(IFERROR(VLOOKUP(C829,#REF!,3,FALSE),0.9227),3)</f>
        <v>0.92300000000000004</v>
      </c>
    </row>
    <row r="830" spans="1:7" x14ac:dyDescent="0.3">
      <c r="A830" s="11" t="s">
        <v>684</v>
      </c>
      <c r="B830" s="9" t="s">
        <v>1162</v>
      </c>
      <c r="C830" s="10" t="s">
        <v>1537</v>
      </c>
      <c r="D830" s="9" t="s">
        <v>1536</v>
      </c>
      <c r="E830" s="70" t="s">
        <v>746</v>
      </c>
      <c r="F830" s="73">
        <f>ROUND(IFERROR(VLOOKUP(C830,#REF!,4,FALSE), 0.8014),3)</f>
        <v>0.80100000000000005</v>
      </c>
      <c r="G830" s="74">
        <f>ROUND(IFERROR(VLOOKUP(C830,#REF!,3,FALSE),0.9227),3)</f>
        <v>0.92300000000000004</v>
      </c>
    </row>
    <row r="831" spans="1:7" x14ac:dyDescent="0.3">
      <c r="A831" s="11" t="s">
        <v>684</v>
      </c>
      <c r="B831" s="9" t="s">
        <v>1162</v>
      </c>
      <c r="C831" s="10" t="s">
        <v>1538</v>
      </c>
      <c r="D831" s="9" t="s">
        <v>1101</v>
      </c>
      <c r="E831" s="70" t="s">
        <v>746</v>
      </c>
      <c r="F831" s="73">
        <f>ROUND(IFERROR(VLOOKUP(C831,#REF!,4,FALSE), 0.8014),3)</f>
        <v>0.80100000000000005</v>
      </c>
      <c r="G831" s="74">
        <f>ROUND(IFERROR(VLOOKUP(C831,#REF!,3,FALSE),0.9227),3)</f>
        <v>0.92300000000000004</v>
      </c>
    </row>
    <row r="832" spans="1:7" x14ac:dyDescent="0.3">
      <c r="A832" s="11" t="s">
        <v>684</v>
      </c>
      <c r="B832" s="9" t="s">
        <v>1162</v>
      </c>
      <c r="C832" s="10" t="s">
        <v>1545</v>
      </c>
      <c r="D832" s="9" t="s">
        <v>1544</v>
      </c>
      <c r="E832" s="70" t="s">
        <v>746</v>
      </c>
      <c r="F832" s="73">
        <f>ROUND(IFERROR(VLOOKUP(C832,#REF!,4,FALSE), 0.8014),3)</f>
        <v>0.80100000000000005</v>
      </c>
      <c r="G832" s="74">
        <f>ROUND(IFERROR(VLOOKUP(C832,#REF!,3,FALSE),0.9227),3)</f>
        <v>0.92300000000000004</v>
      </c>
    </row>
    <row r="833" spans="1:7" x14ac:dyDescent="0.3">
      <c r="A833" s="11" t="s">
        <v>685</v>
      </c>
      <c r="B833" s="9" t="s">
        <v>1163</v>
      </c>
      <c r="C833" s="10" t="s">
        <v>1160</v>
      </c>
      <c r="D833" s="9" t="s">
        <v>1159</v>
      </c>
      <c r="E833" s="70" t="s">
        <v>746</v>
      </c>
      <c r="F833" s="73">
        <f>ROUND(IFERROR(VLOOKUP(C833,#REF!,4,FALSE), 0.8014),3)</f>
        <v>0.80100000000000005</v>
      </c>
      <c r="G833" s="74">
        <f>ROUND(IFERROR(VLOOKUP(C833,#REF!,3,FALSE),0.9227),3)</f>
        <v>0.92300000000000004</v>
      </c>
    </row>
    <row r="834" spans="1:7" x14ac:dyDescent="0.3">
      <c r="A834" s="11" t="s">
        <v>685</v>
      </c>
      <c r="B834" s="9" t="s">
        <v>1163</v>
      </c>
      <c r="C834" s="10" t="s">
        <v>1181</v>
      </c>
      <c r="D834" s="9" t="s">
        <v>1180</v>
      </c>
      <c r="E834" s="70" t="s">
        <v>746</v>
      </c>
      <c r="F834" s="73">
        <f>ROUND(IFERROR(VLOOKUP(C834,#REF!,4,FALSE), 0.8014),3)</f>
        <v>0.80100000000000005</v>
      </c>
      <c r="G834" s="74">
        <f>ROUND(IFERROR(VLOOKUP(C834,#REF!,3,FALSE),0.9227),3)</f>
        <v>0.92300000000000004</v>
      </c>
    </row>
    <row r="835" spans="1:7" x14ac:dyDescent="0.3">
      <c r="A835" s="11" t="s">
        <v>685</v>
      </c>
      <c r="B835" s="9" t="s">
        <v>1163</v>
      </c>
      <c r="C835" s="10" t="s">
        <v>1545</v>
      </c>
      <c r="D835" s="9" t="s">
        <v>1544</v>
      </c>
      <c r="E835" s="70" t="s">
        <v>746</v>
      </c>
      <c r="F835" s="73">
        <f>ROUND(IFERROR(VLOOKUP(C835,#REF!,4,FALSE), 0.8014),3)</f>
        <v>0.80100000000000005</v>
      </c>
      <c r="G835" s="74">
        <f>ROUND(IFERROR(VLOOKUP(C835,#REF!,3,FALSE),0.9227),3)</f>
        <v>0.92300000000000004</v>
      </c>
    </row>
    <row r="836" spans="1:7" x14ac:dyDescent="0.3">
      <c r="A836" s="11" t="s">
        <v>686</v>
      </c>
      <c r="B836" s="9" t="s">
        <v>1164</v>
      </c>
      <c r="C836" s="10" t="s">
        <v>1160</v>
      </c>
      <c r="D836" s="9" t="s">
        <v>1159</v>
      </c>
      <c r="E836" s="70" t="s">
        <v>746</v>
      </c>
      <c r="F836" s="73">
        <f>ROUND(IFERROR(VLOOKUP(C836,#REF!,4,FALSE), 0.8014),3)</f>
        <v>0.80100000000000005</v>
      </c>
      <c r="G836" s="74">
        <f>ROUND(IFERROR(VLOOKUP(C836,#REF!,3,FALSE),0.9227),3)</f>
        <v>0.92300000000000004</v>
      </c>
    </row>
    <row r="837" spans="1:7" x14ac:dyDescent="0.3">
      <c r="A837" s="11" t="s">
        <v>686</v>
      </c>
      <c r="B837" s="9" t="s">
        <v>1164</v>
      </c>
      <c r="C837" s="10" t="s">
        <v>1181</v>
      </c>
      <c r="D837" s="9" t="s">
        <v>1180</v>
      </c>
      <c r="E837" s="12" t="s">
        <v>746</v>
      </c>
      <c r="F837" s="137">
        <f>ROUND(IFERROR(VLOOKUP(C837,#REF!,4,FALSE), 0.8014),3)</f>
        <v>0.80100000000000005</v>
      </c>
      <c r="G837" s="137">
        <f>ROUND(IFERROR(VLOOKUP(C837,#REF!,3,FALSE),0.9227),3)</f>
        <v>0.92300000000000004</v>
      </c>
    </row>
    <row r="838" spans="1:7" x14ac:dyDescent="0.3">
      <c r="A838" s="11" t="s">
        <v>686</v>
      </c>
      <c r="B838" s="9" t="s">
        <v>1164</v>
      </c>
      <c r="C838" s="10" t="s">
        <v>1537</v>
      </c>
      <c r="D838" s="9" t="s">
        <v>1536</v>
      </c>
      <c r="E838" s="70" t="s">
        <v>746</v>
      </c>
      <c r="F838" s="73">
        <f>ROUND(IFERROR(VLOOKUP(C838,#REF!,4,FALSE), 0.8014),3)</f>
        <v>0.80100000000000005</v>
      </c>
      <c r="G838" s="74">
        <f>ROUND(IFERROR(VLOOKUP(C838,#REF!,3,FALSE),0.9227),3)</f>
        <v>0.92300000000000004</v>
      </c>
    </row>
    <row r="839" spans="1:7" x14ac:dyDescent="0.3">
      <c r="A839" s="11" t="s">
        <v>686</v>
      </c>
      <c r="B839" s="9" t="s">
        <v>1164</v>
      </c>
      <c r="C839" s="10" t="s">
        <v>1545</v>
      </c>
      <c r="D839" s="9" t="s">
        <v>1544</v>
      </c>
      <c r="E839" s="12" t="s">
        <v>746</v>
      </c>
      <c r="F839" s="137">
        <f>ROUND(IFERROR(VLOOKUP(C839,#REF!,4,FALSE), 0.8014),3)</f>
        <v>0.80100000000000005</v>
      </c>
      <c r="G839" s="137">
        <f>ROUND(IFERROR(VLOOKUP(C839,#REF!,3,FALSE),0.9227),3)</f>
        <v>0.92300000000000004</v>
      </c>
    </row>
    <row r="840" spans="1:7" x14ac:dyDescent="0.3">
      <c r="A840" s="139" t="s">
        <v>686</v>
      </c>
      <c r="B840" s="9" t="s">
        <v>1164</v>
      </c>
      <c r="C840" s="139" t="s">
        <v>1538</v>
      </c>
      <c r="D840" s="139" t="s">
        <v>1101</v>
      </c>
      <c r="E840" s="146"/>
      <c r="F840" s="73">
        <f>ROUND(IFERROR(VLOOKUP(C840,#REF!,4,FALSE), 0.8014),3)</f>
        <v>0.80100000000000005</v>
      </c>
      <c r="G840" s="74">
        <f>ROUND(IFERROR(VLOOKUP(C840,#REF!,3,FALSE),0.9227),3)</f>
        <v>0.92300000000000004</v>
      </c>
    </row>
    <row r="841" spans="1:7" x14ac:dyDescent="0.3">
      <c r="A841" s="11" t="s">
        <v>687</v>
      </c>
      <c r="B841" s="9" t="s">
        <v>1165</v>
      </c>
      <c r="C841" s="10" t="s">
        <v>1160</v>
      </c>
      <c r="D841" s="9" t="s">
        <v>1159</v>
      </c>
      <c r="E841" s="70" t="s">
        <v>746</v>
      </c>
      <c r="F841" s="73">
        <f>ROUND(IFERROR(VLOOKUP(C841,#REF!,4,FALSE), 0.8014),3)</f>
        <v>0.80100000000000005</v>
      </c>
      <c r="G841" s="74">
        <f>ROUND(IFERROR(VLOOKUP(C841,#REF!,3,FALSE),0.9227),3)</f>
        <v>0.92300000000000004</v>
      </c>
    </row>
    <row r="842" spans="1:7" x14ac:dyDescent="0.3">
      <c r="A842" s="11" t="s">
        <v>687</v>
      </c>
      <c r="B842" s="9" t="s">
        <v>1165</v>
      </c>
      <c r="C842" s="10" t="s">
        <v>1181</v>
      </c>
      <c r="D842" s="9" t="s">
        <v>1180</v>
      </c>
      <c r="E842" s="70" t="s">
        <v>746</v>
      </c>
      <c r="F842" s="73">
        <f>ROUND(IFERROR(VLOOKUP(C842,#REF!,4,FALSE), 0.8014),3)</f>
        <v>0.80100000000000005</v>
      </c>
      <c r="G842" s="74">
        <f>ROUND(IFERROR(VLOOKUP(C842,#REF!,3,FALSE),0.9227),3)</f>
        <v>0.92300000000000004</v>
      </c>
    </row>
    <row r="843" spans="1:7" x14ac:dyDescent="0.3">
      <c r="A843" s="11" t="s">
        <v>687</v>
      </c>
      <c r="B843" s="9" t="s">
        <v>1165</v>
      </c>
      <c r="C843" s="10" t="s">
        <v>1545</v>
      </c>
      <c r="D843" s="9" t="s">
        <v>1544</v>
      </c>
      <c r="E843" s="70" t="s">
        <v>746</v>
      </c>
      <c r="F843" s="73">
        <f>ROUND(IFERROR(VLOOKUP(C843,#REF!,4,FALSE), 0.8014),3)</f>
        <v>0.80100000000000005</v>
      </c>
      <c r="G843" s="74">
        <f>ROUND(IFERROR(VLOOKUP(C843,#REF!,3,FALSE),0.9227),3)</f>
        <v>0.92300000000000004</v>
      </c>
    </row>
    <row r="844" spans="1:7" ht="28.8" x14ac:dyDescent="0.3">
      <c r="A844" s="11" t="s">
        <v>688</v>
      </c>
      <c r="B844" s="9" t="s">
        <v>1507</v>
      </c>
      <c r="C844" s="10" t="s">
        <v>1506</v>
      </c>
      <c r="D844" s="9" t="s">
        <v>1505</v>
      </c>
      <c r="E844" s="70" t="s">
        <v>746</v>
      </c>
      <c r="F844" s="73">
        <f>ROUND(IFERROR(VLOOKUP(C844,#REF!,4,FALSE), 0.8014),3)</f>
        <v>0.80100000000000005</v>
      </c>
      <c r="G844" s="74">
        <f>ROUND(IFERROR(VLOOKUP(C844,#REF!,3,FALSE),0.9227),3)</f>
        <v>0.92300000000000004</v>
      </c>
    </row>
    <row r="845" spans="1:7" ht="28.8" x14ac:dyDescent="0.3">
      <c r="A845" s="11" t="s">
        <v>689</v>
      </c>
      <c r="B845" s="9" t="s">
        <v>1014</v>
      </c>
      <c r="C845" s="10" t="s">
        <v>1003</v>
      </c>
      <c r="D845" s="9" t="s">
        <v>1002</v>
      </c>
      <c r="E845" s="70" t="s">
        <v>746</v>
      </c>
      <c r="F845" s="73">
        <f>ROUND(IFERROR(VLOOKUP(C845,#REF!,4,FALSE), 0.8014),3)</f>
        <v>0.80100000000000005</v>
      </c>
      <c r="G845" s="74">
        <f>ROUND(IFERROR(VLOOKUP(C845,#REF!,3,FALSE),0.9227),3)</f>
        <v>0.92300000000000004</v>
      </c>
    </row>
    <row r="846" spans="1:7" ht="28.8" x14ac:dyDescent="0.3">
      <c r="A846" s="11" t="s">
        <v>689</v>
      </c>
      <c r="B846" s="9" t="s">
        <v>1014</v>
      </c>
      <c r="C846" s="10" t="s">
        <v>1192</v>
      </c>
      <c r="D846" s="9" t="s">
        <v>1191</v>
      </c>
      <c r="E846" s="70" t="s">
        <v>746</v>
      </c>
      <c r="F846" s="73">
        <f>ROUND(IFERROR(VLOOKUP(C846,#REF!,4,FALSE), 0.8014),3)</f>
        <v>0.80100000000000005</v>
      </c>
      <c r="G846" s="74">
        <f>ROUND(IFERROR(VLOOKUP(C846,#REF!,3,FALSE),0.9227),3)</f>
        <v>0.92300000000000004</v>
      </c>
    </row>
    <row r="847" spans="1:7" ht="28.8" x14ac:dyDescent="0.3">
      <c r="A847" s="11" t="s">
        <v>690</v>
      </c>
      <c r="B847" s="9" t="s">
        <v>1015</v>
      </c>
      <c r="C847" s="10" t="s">
        <v>1003</v>
      </c>
      <c r="D847" s="9" t="s">
        <v>1002</v>
      </c>
      <c r="E847" s="70" t="s">
        <v>746</v>
      </c>
      <c r="F847" s="73">
        <f>ROUND(IFERROR(VLOOKUP(C847,#REF!,4,FALSE), 0.8014),3)</f>
        <v>0.80100000000000005</v>
      </c>
      <c r="G847" s="74">
        <f>ROUND(IFERROR(VLOOKUP(C847,#REF!,3,FALSE),0.9227),3)</f>
        <v>0.92300000000000004</v>
      </c>
    </row>
    <row r="848" spans="1:7" ht="28.8" x14ac:dyDescent="0.3">
      <c r="A848" s="11" t="s">
        <v>690</v>
      </c>
      <c r="B848" s="9" t="s">
        <v>1015</v>
      </c>
      <c r="C848" s="10" t="s">
        <v>1192</v>
      </c>
      <c r="D848" s="9" t="s">
        <v>1191</v>
      </c>
      <c r="E848" s="70" t="s">
        <v>746</v>
      </c>
      <c r="F848" s="73">
        <f>ROUND(IFERROR(VLOOKUP(C848,#REF!,4,FALSE), 0.8014),3)</f>
        <v>0.80100000000000005</v>
      </c>
      <c r="G848" s="74">
        <f>ROUND(IFERROR(VLOOKUP(C848,#REF!,3,FALSE),0.9227),3)</f>
        <v>0.92300000000000004</v>
      </c>
    </row>
    <row r="849" spans="1:7" x14ac:dyDescent="0.3">
      <c r="A849" s="11" t="s">
        <v>691</v>
      </c>
      <c r="B849" s="9" t="s">
        <v>974</v>
      </c>
      <c r="C849" s="10" t="s">
        <v>973</v>
      </c>
      <c r="D849" s="9" t="s">
        <v>972</v>
      </c>
      <c r="E849" s="70" t="s">
        <v>746</v>
      </c>
      <c r="F849" s="73">
        <f>ROUND(IFERROR(VLOOKUP(C849,#REF!,4,FALSE), 0.8014),3)</f>
        <v>0.80100000000000005</v>
      </c>
      <c r="G849" s="74">
        <f>ROUND(IFERROR(VLOOKUP(C849,#REF!,3,FALSE),0.9227),3)</f>
        <v>0.92300000000000004</v>
      </c>
    </row>
    <row r="850" spans="1:7" ht="28.8" x14ac:dyDescent="0.3">
      <c r="A850" s="11" t="s">
        <v>691</v>
      </c>
      <c r="B850" s="9" t="s">
        <v>974</v>
      </c>
      <c r="C850" s="10" t="s">
        <v>1168</v>
      </c>
      <c r="D850" s="9" t="s">
        <v>1167</v>
      </c>
      <c r="E850" s="70" t="s">
        <v>746</v>
      </c>
      <c r="F850" s="73">
        <f>ROUND(IFERROR(VLOOKUP(C850,#REF!,4,FALSE), 0.8014),3)</f>
        <v>0.80100000000000005</v>
      </c>
      <c r="G850" s="74">
        <f>ROUND(IFERROR(VLOOKUP(C850,#REF!,3,FALSE),0.9227),3)</f>
        <v>0.92300000000000004</v>
      </c>
    </row>
    <row r="851" spans="1:7" ht="28.8" x14ac:dyDescent="0.3">
      <c r="A851" s="11" t="s">
        <v>691</v>
      </c>
      <c r="B851" s="9" t="s">
        <v>974</v>
      </c>
      <c r="C851" s="10" t="s">
        <v>1172</v>
      </c>
      <c r="D851" s="9" t="s">
        <v>1171</v>
      </c>
      <c r="E851" s="70" t="s">
        <v>746</v>
      </c>
      <c r="F851" s="73">
        <f>ROUND(IFERROR(VLOOKUP(C851,#REF!,4,FALSE), 0.8014),3)</f>
        <v>0.80100000000000005</v>
      </c>
      <c r="G851" s="74">
        <f>ROUND(IFERROR(VLOOKUP(C851,#REF!,3,FALSE),0.9227),3)</f>
        <v>0.92300000000000004</v>
      </c>
    </row>
    <row r="852" spans="1:7" x14ac:dyDescent="0.3">
      <c r="A852" s="11" t="s">
        <v>691</v>
      </c>
      <c r="B852" s="9" t="s">
        <v>974</v>
      </c>
      <c r="C852" s="11" t="s">
        <v>1776</v>
      </c>
      <c r="D852" s="9" t="s">
        <v>972</v>
      </c>
      <c r="E852" s="70" t="s">
        <v>1671</v>
      </c>
      <c r="F852" s="73">
        <f>ROUND(IFERROR(VLOOKUP(C852,#REF!,4,FALSE), 0.8014),3)</f>
        <v>0.80100000000000005</v>
      </c>
      <c r="G852" s="74">
        <f>ROUND(IFERROR(VLOOKUP(C852,#REF!,3,FALSE),0.9227),3)</f>
        <v>0.92300000000000004</v>
      </c>
    </row>
    <row r="853" spans="1:7" ht="28.8" x14ac:dyDescent="0.3">
      <c r="A853" s="11" t="s">
        <v>692</v>
      </c>
      <c r="B853" s="9" t="s">
        <v>977</v>
      </c>
      <c r="C853" s="10" t="s">
        <v>976</v>
      </c>
      <c r="D853" s="9" t="s">
        <v>975</v>
      </c>
      <c r="E853" s="70" t="s">
        <v>746</v>
      </c>
      <c r="F853" s="73">
        <f>ROUND(IFERROR(VLOOKUP(C853,#REF!,4,FALSE), 0.8014),3)</f>
        <v>0.80100000000000005</v>
      </c>
      <c r="G853" s="74">
        <f>ROUND(IFERROR(VLOOKUP(C853,#REF!,3,FALSE),0.9227),3)</f>
        <v>0.92300000000000004</v>
      </c>
    </row>
    <row r="854" spans="1:7" ht="28.8" x14ac:dyDescent="0.3">
      <c r="A854" s="11" t="s">
        <v>692</v>
      </c>
      <c r="B854" s="9" t="s">
        <v>977</v>
      </c>
      <c r="C854" s="10" t="s">
        <v>1168</v>
      </c>
      <c r="D854" s="9" t="s">
        <v>1167</v>
      </c>
      <c r="E854" s="70" t="s">
        <v>746</v>
      </c>
      <c r="F854" s="73">
        <f>ROUND(IFERROR(VLOOKUP(C854,#REF!,4,FALSE), 0.8014),3)</f>
        <v>0.80100000000000005</v>
      </c>
      <c r="G854" s="74">
        <f>ROUND(IFERROR(VLOOKUP(C854,#REF!,3,FALSE),0.9227),3)</f>
        <v>0.92300000000000004</v>
      </c>
    </row>
    <row r="855" spans="1:7" ht="28.8" x14ac:dyDescent="0.3">
      <c r="A855" s="11" t="s">
        <v>692</v>
      </c>
      <c r="B855" s="9" t="s">
        <v>977</v>
      </c>
      <c r="C855" s="10" t="s">
        <v>1197</v>
      </c>
      <c r="D855" s="9" t="s">
        <v>1196</v>
      </c>
      <c r="E855" s="70" t="s">
        <v>746</v>
      </c>
      <c r="F855" s="73">
        <f>ROUND(IFERROR(VLOOKUP(C855,#REF!,4,FALSE), 0.8014),3)</f>
        <v>0.80100000000000005</v>
      </c>
      <c r="G855" s="74">
        <f>ROUND(IFERROR(VLOOKUP(C855,#REF!,3,FALSE),0.9227),3)</f>
        <v>0.92300000000000004</v>
      </c>
    </row>
    <row r="856" spans="1:7" ht="28.8" x14ac:dyDescent="0.3">
      <c r="A856" s="11" t="s">
        <v>692</v>
      </c>
      <c r="B856" s="9" t="s">
        <v>977</v>
      </c>
      <c r="C856" s="10" t="s">
        <v>1509</v>
      </c>
      <c r="D856" s="9" t="s">
        <v>1508</v>
      </c>
      <c r="E856" s="70" t="s">
        <v>746</v>
      </c>
      <c r="F856" s="73">
        <f>ROUND(IFERROR(VLOOKUP(C856,#REF!,4,FALSE), 0.8014),3)</f>
        <v>0.80100000000000005</v>
      </c>
      <c r="G856" s="74">
        <f>ROUND(IFERROR(VLOOKUP(C856,#REF!,3,FALSE),0.9227),3)</f>
        <v>0.92300000000000004</v>
      </c>
    </row>
    <row r="857" spans="1:7" ht="28.8" x14ac:dyDescent="0.3">
      <c r="A857" s="11" t="s">
        <v>692</v>
      </c>
      <c r="B857" s="9" t="s">
        <v>977</v>
      </c>
      <c r="C857" s="10" t="s">
        <v>1589</v>
      </c>
      <c r="D857" s="9" t="s">
        <v>1588</v>
      </c>
      <c r="E857" s="70" t="s">
        <v>746</v>
      </c>
      <c r="F857" s="73">
        <f>ROUND(IFERROR(VLOOKUP(C857,#REF!,4,FALSE), 0.8014),3)</f>
        <v>0.80100000000000005</v>
      </c>
      <c r="G857" s="74">
        <f>ROUND(IFERROR(VLOOKUP(C857,#REF!,3,FALSE),0.9227),3)</f>
        <v>0.92300000000000004</v>
      </c>
    </row>
    <row r="858" spans="1:7" ht="28.8" x14ac:dyDescent="0.3">
      <c r="A858" s="11" t="s">
        <v>692</v>
      </c>
      <c r="B858" s="9" t="s">
        <v>977</v>
      </c>
      <c r="C858" s="11" t="s">
        <v>1819</v>
      </c>
      <c r="D858" s="9" t="s">
        <v>1508</v>
      </c>
      <c r="E858" s="70" t="s">
        <v>1671</v>
      </c>
      <c r="F858" s="73">
        <f>ROUND(IFERROR(VLOOKUP(C858,#REF!,4,FALSE), 0.8014),3)</f>
        <v>0.80100000000000005</v>
      </c>
      <c r="G858" s="74">
        <f>ROUND(IFERROR(VLOOKUP(C858,#REF!,3,FALSE),0.9227),3)</f>
        <v>0.92300000000000004</v>
      </c>
    </row>
    <row r="859" spans="1:7" ht="28.8" x14ac:dyDescent="0.3">
      <c r="A859" s="11" t="s">
        <v>693</v>
      </c>
      <c r="B859" s="9" t="s">
        <v>1528</v>
      </c>
      <c r="C859" s="10" t="s">
        <v>1527</v>
      </c>
      <c r="D859" s="9" t="s">
        <v>1526</v>
      </c>
      <c r="E859" s="70" t="s">
        <v>746</v>
      </c>
      <c r="F859" s="73">
        <f>ROUND(IFERROR(VLOOKUP(C859,#REF!,4,FALSE), 0.8014),3)</f>
        <v>0.80100000000000005</v>
      </c>
      <c r="G859" s="74">
        <f>ROUND(IFERROR(VLOOKUP(C859,#REF!,3,FALSE),0.9227),3)</f>
        <v>0.92300000000000004</v>
      </c>
    </row>
    <row r="860" spans="1:7" ht="28.8" x14ac:dyDescent="0.3">
      <c r="A860" s="11" t="s">
        <v>693</v>
      </c>
      <c r="B860" s="9" t="s">
        <v>1528</v>
      </c>
      <c r="C860" s="11" t="s">
        <v>1777</v>
      </c>
      <c r="D860" s="9" t="s">
        <v>1526</v>
      </c>
      <c r="E860" s="70" t="s">
        <v>1671</v>
      </c>
      <c r="F860" s="73">
        <f>ROUND(IFERROR(VLOOKUP(C860,#REF!,4,FALSE), 0.8014),3)</f>
        <v>0.80100000000000005</v>
      </c>
      <c r="G860" s="74">
        <f>ROUND(IFERROR(VLOOKUP(C860,#REF!,3,FALSE),0.9227),3)</f>
        <v>0.92300000000000004</v>
      </c>
    </row>
    <row r="861" spans="1:7" ht="28.8" x14ac:dyDescent="0.3">
      <c r="A861" s="11" t="s">
        <v>694</v>
      </c>
      <c r="B861" s="9" t="s">
        <v>1169</v>
      </c>
      <c r="C861" s="10" t="s">
        <v>1168</v>
      </c>
      <c r="D861" s="9" t="s">
        <v>1167</v>
      </c>
      <c r="E861" s="70" t="s">
        <v>746</v>
      </c>
      <c r="F861" s="73">
        <f>ROUND(IFERROR(VLOOKUP(C861,#REF!,4,FALSE), 0.8014),3)</f>
        <v>0.80100000000000005</v>
      </c>
      <c r="G861" s="74">
        <f>ROUND(IFERROR(VLOOKUP(C861,#REF!,3,FALSE),0.9227),3)</f>
        <v>0.92300000000000004</v>
      </c>
    </row>
    <row r="862" spans="1:7" ht="28.8" x14ac:dyDescent="0.3">
      <c r="A862" s="11" t="s">
        <v>694</v>
      </c>
      <c r="B862" s="9" t="s">
        <v>1169</v>
      </c>
      <c r="C862" s="10" t="s">
        <v>1509</v>
      </c>
      <c r="D862" s="9" t="s">
        <v>1508</v>
      </c>
      <c r="E862" s="70" t="s">
        <v>746</v>
      </c>
      <c r="F862" s="73">
        <f>ROUND(IFERROR(VLOOKUP(C862,#REF!,4,FALSE), 0.8014),3)</f>
        <v>0.80100000000000005</v>
      </c>
      <c r="G862" s="74">
        <f>ROUND(IFERROR(VLOOKUP(C862,#REF!,3,FALSE),0.9227),3)</f>
        <v>0.92300000000000004</v>
      </c>
    </row>
    <row r="863" spans="1:7" ht="28.8" x14ac:dyDescent="0.3">
      <c r="A863" s="11" t="s">
        <v>694</v>
      </c>
      <c r="B863" s="9" t="s">
        <v>1169</v>
      </c>
      <c r="C863" s="11" t="s">
        <v>1779</v>
      </c>
      <c r="D863" s="9" t="s">
        <v>1778</v>
      </c>
      <c r="E863" s="70" t="s">
        <v>1671</v>
      </c>
      <c r="F863" s="73">
        <f>ROUND(IFERROR(VLOOKUP(C863,#REF!,4,FALSE), 0.8014),3)</f>
        <v>0.80100000000000005</v>
      </c>
      <c r="G863" s="74">
        <f>ROUND(IFERROR(VLOOKUP(C863,#REF!,3,FALSE),0.9227),3)</f>
        <v>0.92300000000000004</v>
      </c>
    </row>
    <row r="864" spans="1:7" ht="28.8" x14ac:dyDescent="0.3">
      <c r="A864" s="11" t="s">
        <v>694</v>
      </c>
      <c r="B864" s="9" t="s">
        <v>1169</v>
      </c>
      <c r="C864" s="11" t="s">
        <v>1780</v>
      </c>
      <c r="D864" s="9" t="s">
        <v>1508</v>
      </c>
      <c r="E864" s="70" t="s">
        <v>1671</v>
      </c>
      <c r="F864" s="73">
        <f>ROUND(IFERROR(VLOOKUP(C864,#REF!,4,FALSE), 0.8014),3)</f>
        <v>0.80100000000000005</v>
      </c>
      <c r="G864" s="74">
        <f>ROUND(IFERROR(VLOOKUP(C864,#REF!,3,FALSE),0.9227),3)</f>
        <v>0.92300000000000004</v>
      </c>
    </row>
    <row r="865" spans="1:7" ht="28.8" x14ac:dyDescent="0.3">
      <c r="A865" s="11" t="s">
        <v>695</v>
      </c>
      <c r="B865" s="9" t="s">
        <v>1170</v>
      </c>
      <c r="C865" s="10" t="s">
        <v>1168</v>
      </c>
      <c r="D865" s="9" t="s">
        <v>1167</v>
      </c>
      <c r="E865" s="70" t="s">
        <v>746</v>
      </c>
      <c r="F865" s="73">
        <f>ROUND(IFERROR(VLOOKUP(C865,#REF!,4,FALSE), 0.8014),3)</f>
        <v>0.80100000000000005</v>
      </c>
      <c r="G865" s="74">
        <f>ROUND(IFERROR(VLOOKUP(C865,#REF!,3,FALSE),0.9227),3)</f>
        <v>0.92300000000000004</v>
      </c>
    </row>
    <row r="866" spans="1:7" x14ac:dyDescent="0.3">
      <c r="A866" s="11" t="s">
        <v>696</v>
      </c>
      <c r="B866" s="9" t="s">
        <v>1199</v>
      </c>
      <c r="C866" s="10" t="s">
        <v>1197</v>
      </c>
      <c r="D866" s="9" t="s">
        <v>1196</v>
      </c>
      <c r="E866" s="70" t="s">
        <v>746</v>
      </c>
      <c r="F866" s="73">
        <f>ROUND(IFERROR(VLOOKUP(C866,#REF!,4,FALSE), 0.8014),3)</f>
        <v>0.80100000000000005</v>
      </c>
      <c r="G866" s="74">
        <f>ROUND(IFERROR(VLOOKUP(C866,#REF!,3,FALSE),0.9227),3)</f>
        <v>0.92300000000000004</v>
      </c>
    </row>
    <row r="867" spans="1:7" ht="28.8" x14ac:dyDescent="0.3">
      <c r="A867" s="11" t="s">
        <v>697</v>
      </c>
      <c r="B867" s="9" t="s">
        <v>1594</v>
      </c>
      <c r="C867" s="10" t="s">
        <v>1591</v>
      </c>
      <c r="D867" s="9" t="s">
        <v>1590</v>
      </c>
      <c r="E867" s="70" t="s">
        <v>746</v>
      </c>
      <c r="F867" s="73">
        <f>ROUND(IFERROR(VLOOKUP(C867,#REF!,4,FALSE), 0.8014),3)</f>
        <v>0.80100000000000005</v>
      </c>
      <c r="G867" s="74">
        <f>ROUND(IFERROR(VLOOKUP(C867,#REF!,3,FALSE),0.9227),3)</f>
        <v>0.92300000000000004</v>
      </c>
    </row>
    <row r="868" spans="1:7" ht="28.8" x14ac:dyDescent="0.3">
      <c r="A868" s="11" t="s">
        <v>698</v>
      </c>
      <c r="B868" s="9" t="s">
        <v>980</v>
      </c>
      <c r="C868" s="10" t="s">
        <v>979</v>
      </c>
      <c r="D868" s="9" t="s">
        <v>978</v>
      </c>
      <c r="E868" s="70" t="s">
        <v>746</v>
      </c>
      <c r="F868" s="73">
        <f>ROUND(IFERROR(VLOOKUP(C868,#REF!,4,FALSE), 0.8014),3)</f>
        <v>0.80100000000000005</v>
      </c>
      <c r="G868" s="74">
        <f>ROUND(IFERROR(VLOOKUP(C868,#REF!,3,FALSE),0.9227),3)</f>
        <v>0.92300000000000004</v>
      </c>
    </row>
    <row r="869" spans="1:7" ht="28.8" x14ac:dyDescent="0.3">
      <c r="A869" s="11" t="s">
        <v>698</v>
      </c>
      <c r="B869" s="9" t="s">
        <v>980</v>
      </c>
      <c r="C869" s="10" t="s">
        <v>1174</v>
      </c>
      <c r="D869" s="9" t="s">
        <v>1173</v>
      </c>
      <c r="E869" s="70" t="s">
        <v>746</v>
      </c>
      <c r="F869" s="73">
        <f>ROUND(IFERROR(VLOOKUP(C869,#REF!,4,FALSE), 0.8014),3)</f>
        <v>0.80100000000000005</v>
      </c>
      <c r="G869" s="74">
        <f>ROUND(IFERROR(VLOOKUP(C869,#REF!,3,FALSE),0.9227),3)</f>
        <v>0.92300000000000004</v>
      </c>
    </row>
    <row r="870" spans="1:7" ht="28.8" x14ac:dyDescent="0.3">
      <c r="A870" s="11" t="s">
        <v>698</v>
      </c>
      <c r="B870" s="9" t="s">
        <v>980</v>
      </c>
      <c r="C870" s="10" t="s">
        <v>1176</v>
      </c>
      <c r="D870" s="9" t="s">
        <v>1175</v>
      </c>
      <c r="E870" s="70" t="s">
        <v>746</v>
      </c>
      <c r="F870" s="73">
        <f>ROUND(IFERROR(VLOOKUP(C870,#REF!,4,FALSE), 0.8014),3)</f>
        <v>0.80100000000000005</v>
      </c>
      <c r="G870" s="74">
        <f>ROUND(IFERROR(VLOOKUP(C870,#REF!,3,FALSE),0.9227),3)</f>
        <v>0.92300000000000004</v>
      </c>
    </row>
    <row r="871" spans="1:7" ht="28.8" x14ac:dyDescent="0.3">
      <c r="A871" s="11" t="s">
        <v>698</v>
      </c>
      <c r="B871" s="9" t="s">
        <v>980</v>
      </c>
      <c r="C871" s="10" t="s">
        <v>1511</v>
      </c>
      <c r="D871" s="9" t="s">
        <v>1510</v>
      </c>
      <c r="E871" s="70" t="s">
        <v>746</v>
      </c>
      <c r="F871" s="73">
        <f>ROUND(IFERROR(VLOOKUP(C871,#REF!,4,FALSE), 0.8014),3)</f>
        <v>0.80100000000000005</v>
      </c>
      <c r="G871" s="74">
        <f>ROUND(IFERROR(VLOOKUP(C871,#REF!,3,FALSE),0.9227),3)</f>
        <v>0.92300000000000004</v>
      </c>
    </row>
    <row r="872" spans="1:7" ht="28.8" x14ac:dyDescent="0.3">
      <c r="A872" s="11" t="s">
        <v>698</v>
      </c>
      <c r="B872" s="9" t="s">
        <v>980</v>
      </c>
      <c r="C872" s="10" t="s">
        <v>1530</v>
      </c>
      <c r="D872" s="9" t="s">
        <v>1529</v>
      </c>
      <c r="E872" s="70" t="s">
        <v>746</v>
      </c>
      <c r="F872" s="73">
        <f>ROUND(IFERROR(VLOOKUP(C872,#REF!,4,FALSE), 0.8014),3)</f>
        <v>0.80100000000000005</v>
      </c>
      <c r="G872" s="74">
        <f>ROUND(IFERROR(VLOOKUP(C872,#REF!,3,FALSE),0.9227),3)</f>
        <v>0.92300000000000004</v>
      </c>
    </row>
    <row r="873" spans="1:7" ht="28.8" x14ac:dyDescent="0.3">
      <c r="A873" s="11" t="s">
        <v>699</v>
      </c>
      <c r="B873" s="9" t="s">
        <v>981</v>
      </c>
      <c r="C873" s="10" t="s">
        <v>979</v>
      </c>
      <c r="D873" s="9" t="s">
        <v>978</v>
      </c>
      <c r="E873" s="70" t="s">
        <v>746</v>
      </c>
      <c r="F873" s="73">
        <f>ROUND(IFERROR(VLOOKUP(C873,#REF!,4,FALSE), 0.8014),3)</f>
        <v>0.80100000000000005</v>
      </c>
      <c r="G873" s="74">
        <f>ROUND(IFERROR(VLOOKUP(C873,#REF!,3,FALSE),0.9227),3)</f>
        <v>0.92300000000000004</v>
      </c>
    </row>
    <row r="874" spans="1:7" ht="28.8" x14ac:dyDescent="0.3">
      <c r="A874" s="11" t="s">
        <v>699</v>
      </c>
      <c r="B874" s="9" t="s">
        <v>981</v>
      </c>
      <c r="C874" s="11" t="s">
        <v>1782</v>
      </c>
      <c r="D874" s="9" t="s">
        <v>1781</v>
      </c>
      <c r="E874" s="70" t="s">
        <v>1671</v>
      </c>
      <c r="F874" s="73">
        <f>ROUND(IFERROR(VLOOKUP(C874,#REF!,4,FALSE), 0.8014),3)</f>
        <v>0.80100000000000005</v>
      </c>
      <c r="G874" s="74">
        <f>ROUND(IFERROR(VLOOKUP(C874,#REF!,3,FALSE),0.9227),3)</f>
        <v>0.92300000000000004</v>
      </c>
    </row>
    <row r="875" spans="1:7" x14ac:dyDescent="0.3">
      <c r="A875" s="11" t="s">
        <v>700</v>
      </c>
      <c r="B875" s="9" t="s">
        <v>982</v>
      </c>
      <c r="C875" s="10" t="s">
        <v>979</v>
      </c>
      <c r="D875" s="9" t="s">
        <v>978</v>
      </c>
      <c r="E875" s="70" t="s">
        <v>746</v>
      </c>
      <c r="F875" s="73">
        <f>ROUND(IFERROR(VLOOKUP(C875,#REF!,4,FALSE), 0.8014),3)</f>
        <v>0.80100000000000005</v>
      </c>
      <c r="G875" s="74">
        <f>ROUND(IFERROR(VLOOKUP(C875,#REF!,3,FALSE),0.9227),3)</f>
        <v>0.92300000000000004</v>
      </c>
    </row>
    <row r="876" spans="1:7" x14ac:dyDescent="0.3">
      <c r="A876" s="11" t="s">
        <v>700</v>
      </c>
      <c r="B876" s="9" t="s">
        <v>982</v>
      </c>
      <c r="C876" s="10" t="s">
        <v>1174</v>
      </c>
      <c r="D876" s="9" t="s">
        <v>1173</v>
      </c>
      <c r="E876" s="70" t="s">
        <v>746</v>
      </c>
      <c r="F876" s="73">
        <f>ROUND(IFERROR(VLOOKUP(C876,#REF!,4,FALSE), 0.8014),3)</f>
        <v>0.80100000000000005</v>
      </c>
      <c r="G876" s="74">
        <f>ROUND(IFERROR(VLOOKUP(C876,#REF!,3,FALSE),0.9227),3)</f>
        <v>0.92300000000000004</v>
      </c>
    </row>
    <row r="877" spans="1:7" ht="28.8" x14ac:dyDescent="0.3">
      <c r="A877" s="11" t="s">
        <v>701</v>
      </c>
      <c r="B877" s="9" t="s">
        <v>1177</v>
      </c>
      <c r="C877" s="10" t="s">
        <v>1176</v>
      </c>
      <c r="D877" s="9" t="s">
        <v>1175</v>
      </c>
      <c r="E877" s="70" t="s">
        <v>746</v>
      </c>
      <c r="F877" s="73">
        <f>ROUND(IFERROR(VLOOKUP(C877,#REF!,4,FALSE), 0.8014),3)</f>
        <v>0.80100000000000005</v>
      </c>
      <c r="G877" s="74">
        <f>ROUND(IFERROR(VLOOKUP(C877,#REF!,3,FALSE),0.9227),3)</f>
        <v>0.92300000000000004</v>
      </c>
    </row>
    <row r="878" spans="1:7" ht="28.8" x14ac:dyDescent="0.3">
      <c r="A878" s="11" t="s">
        <v>702</v>
      </c>
      <c r="B878" s="9" t="s">
        <v>1514</v>
      </c>
      <c r="C878" s="10" t="s">
        <v>1513</v>
      </c>
      <c r="D878" s="9" t="s">
        <v>1512</v>
      </c>
      <c r="E878" s="70" t="s">
        <v>746</v>
      </c>
      <c r="F878" s="73">
        <f>ROUND(IFERROR(VLOOKUP(C878,#REF!,4,FALSE), 0.8014),3)</f>
        <v>0.80100000000000005</v>
      </c>
      <c r="G878" s="74">
        <f>ROUND(IFERROR(VLOOKUP(C878,#REF!,3,FALSE),0.9227),3)</f>
        <v>0.92300000000000004</v>
      </c>
    </row>
    <row r="879" spans="1:7" ht="28.8" x14ac:dyDescent="0.3">
      <c r="A879" s="11" t="s">
        <v>702</v>
      </c>
      <c r="B879" s="9" t="s">
        <v>1514</v>
      </c>
      <c r="C879" s="10" t="s">
        <v>1516</v>
      </c>
      <c r="D879" s="9" t="s">
        <v>1515</v>
      </c>
      <c r="E879" s="70" t="s">
        <v>746</v>
      </c>
      <c r="F879" s="73">
        <f>ROUND(IFERROR(VLOOKUP(C879,#REF!,4,FALSE), 0.8014),3)</f>
        <v>0.80100000000000005</v>
      </c>
      <c r="G879" s="74">
        <f>ROUND(IFERROR(VLOOKUP(C879,#REF!,3,FALSE),0.9227),3)</f>
        <v>0.92300000000000004</v>
      </c>
    </row>
    <row r="880" spans="1:7" ht="28.8" x14ac:dyDescent="0.3">
      <c r="A880" s="11" t="s">
        <v>702</v>
      </c>
      <c r="B880" s="9" t="s">
        <v>1514</v>
      </c>
      <c r="C880" s="10" t="s">
        <v>1518</v>
      </c>
      <c r="D880" s="9" t="s">
        <v>1517</v>
      </c>
      <c r="E880" s="70" t="s">
        <v>746</v>
      </c>
      <c r="F880" s="73">
        <f>ROUND(IFERROR(VLOOKUP(C880,#REF!,4,FALSE), 0.8014),3)</f>
        <v>0.80100000000000005</v>
      </c>
      <c r="G880" s="74">
        <f>ROUND(IFERROR(VLOOKUP(C880,#REF!,3,FALSE),0.9227),3)</f>
        <v>0.92300000000000004</v>
      </c>
    </row>
    <row r="881" spans="1:7" ht="28.8" x14ac:dyDescent="0.3">
      <c r="A881" s="11" t="s">
        <v>703</v>
      </c>
      <c r="B881" s="9" t="s">
        <v>985</v>
      </c>
      <c r="C881" s="10" t="s">
        <v>984</v>
      </c>
      <c r="D881" s="9" t="s">
        <v>983</v>
      </c>
      <c r="E881" s="70" t="s">
        <v>746</v>
      </c>
      <c r="F881" s="73">
        <f>ROUND(IFERROR(VLOOKUP(C881,#REF!,4,FALSE), 0.8014),3)</f>
        <v>0.80100000000000005</v>
      </c>
      <c r="G881" s="74">
        <f>ROUND(IFERROR(VLOOKUP(C881,#REF!,3,FALSE),0.9227),3)</f>
        <v>0.92300000000000004</v>
      </c>
    </row>
    <row r="882" spans="1:7" ht="28.8" x14ac:dyDescent="0.3">
      <c r="A882" s="11" t="s">
        <v>703</v>
      </c>
      <c r="B882" s="9" t="s">
        <v>985</v>
      </c>
      <c r="C882" s="10" t="s">
        <v>1518</v>
      </c>
      <c r="D882" s="9" t="s">
        <v>1517</v>
      </c>
      <c r="E882" s="70" t="s">
        <v>746</v>
      </c>
      <c r="F882" s="73">
        <f>ROUND(IFERROR(VLOOKUP(C882,#REF!,4,FALSE), 0.8014),3)</f>
        <v>0.80100000000000005</v>
      </c>
      <c r="G882" s="74">
        <f>ROUND(IFERROR(VLOOKUP(C882,#REF!,3,FALSE),0.9227),3)</f>
        <v>0.92300000000000004</v>
      </c>
    </row>
    <row r="883" spans="1:7" ht="29.4" thickBot="1" x14ac:dyDescent="0.35">
      <c r="A883" s="140" t="s">
        <v>703</v>
      </c>
      <c r="B883" s="136" t="s">
        <v>985</v>
      </c>
      <c r="C883" s="141" t="s">
        <v>1648</v>
      </c>
      <c r="D883" s="143" t="s">
        <v>1647</v>
      </c>
      <c r="E883" s="145" t="s">
        <v>746</v>
      </c>
      <c r="F883" s="73">
        <f>ROUND(IFERROR(VLOOKUP(C883,#REF!,4,FALSE), 0.8014),3)</f>
        <v>0.80100000000000005</v>
      </c>
      <c r="G883" s="74">
        <f>ROUND(IFERROR(VLOOKUP(C883,#REF!,3,FALSE),0.9227),3)</f>
        <v>0.92300000000000004</v>
      </c>
    </row>
    <row r="884" spans="1:7" ht="43.8" thickBot="1" x14ac:dyDescent="0.35">
      <c r="A884" s="140" t="s">
        <v>704</v>
      </c>
      <c r="B884" s="136" t="s">
        <v>986</v>
      </c>
      <c r="C884" s="141" t="s">
        <v>984</v>
      </c>
      <c r="D884" s="143" t="s">
        <v>983</v>
      </c>
      <c r="E884" s="145" t="s">
        <v>746</v>
      </c>
      <c r="F884" s="73">
        <f>ROUND(IFERROR(VLOOKUP(C884,#REF!,4,FALSE), 0.8014),3)</f>
        <v>0.80100000000000005</v>
      </c>
      <c r="G884" s="74">
        <f>ROUND(IFERROR(VLOOKUP(C884,#REF!,3,FALSE),0.9227),3)</f>
        <v>0.92300000000000004</v>
      </c>
    </row>
    <row r="885" spans="1:7" ht="43.8" thickBot="1" x14ac:dyDescent="0.35">
      <c r="A885" s="140" t="s">
        <v>704</v>
      </c>
      <c r="B885" s="136" t="s">
        <v>986</v>
      </c>
      <c r="C885" s="141" t="s">
        <v>1518</v>
      </c>
      <c r="D885" s="143" t="s">
        <v>1517</v>
      </c>
      <c r="E885" s="145" t="s">
        <v>746</v>
      </c>
      <c r="F885" s="73">
        <f>ROUND(IFERROR(VLOOKUP(C885,#REF!,4,FALSE), 0.8014),3)</f>
        <v>0.80100000000000005</v>
      </c>
      <c r="G885" s="74">
        <f>ROUND(IFERROR(VLOOKUP(C885,#REF!,3,FALSE),0.9227),3)</f>
        <v>0.92300000000000004</v>
      </c>
    </row>
    <row r="886" spans="1:7" ht="43.8" thickBot="1" x14ac:dyDescent="0.35">
      <c r="A886" s="138" t="s">
        <v>704</v>
      </c>
      <c r="B886" s="136" t="s">
        <v>986</v>
      </c>
      <c r="C886" s="141" t="s">
        <v>1648</v>
      </c>
      <c r="D886" s="143" t="s">
        <v>1647</v>
      </c>
      <c r="E886" s="145" t="s">
        <v>746</v>
      </c>
      <c r="F886" s="73">
        <f>ROUND(IFERROR(VLOOKUP(C886,#REF!,4,FALSE), 0.8014),3)</f>
        <v>0.80100000000000005</v>
      </c>
      <c r="G886" s="74">
        <f>ROUND(IFERROR(VLOOKUP(C886,#REF!,3,FALSE),0.9227),3)</f>
        <v>0.92300000000000004</v>
      </c>
    </row>
    <row r="887" spans="1:7" ht="29.4" thickBot="1" x14ac:dyDescent="0.35">
      <c r="A887" s="138" t="s">
        <v>705</v>
      </c>
      <c r="B887" s="136" t="s">
        <v>1519</v>
      </c>
      <c r="C887" s="141" t="s">
        <v>1518</v>
      </c>
      <c r="D887" s="143" t="s">
        <v>1517</v>
      </c>
      <c r="E887" s="145" t="s">
        <v>746</v>
      </c>
      <c r="F887" s="73">
        <f>ROUND(IFERROR(VLOOKUP(C887,#REF!,4,FALSE), 0.8014),3)</f>
        <v>0.80100000000000005</v>
      </c>
      <c r="G887" s="74">
        <f>ROUND(IFERROR(VLOOKUP(C887,#REF!,3,FALSE),0.9227),3)</f>
        <v>0.92300000000000004</v>
      </c>
    </row>
    <row r="888" spans="1:7" ht="29.4" thickBot="1" x14ac:dyDescent="0.35">
      <c r="A888" s="138" t="s">
        <v>705</v>
      </c>
      <c r="B888" s="136" t="s">
        <v>1519</v>
      </c>
      <c r="C888" s="141" t="s">
        <v>1648</v>
      </c>
      <c r="D888" s="143" t="s">
        <v>1647</v>
      </c>
      <c r="E888" s="145" t="s">
        <v>746</v>
      </c>
      <c r="F888" s="73">
        <f>ROUND(IFERROR(VLOOKUP(C888,#REF!,4,FALSE), 0.8014),3)</f>
        <v>0.80100000000000005</v>
      </c>
      <c r="G888" s="74">
        <f>ROUND(IFERROR(VLOOKUP(C888,#REF!,3,FALSE),0.9227),3)</f>
        <v>0.92300000000000004</v>
      </c>
    </row>
    <row r="889" spans="1:7" ht="29.4" thickBot="1" x14ac:dyDescent="0.35">
      <c r="A889" s="138" t="s">
        <v>706</v>
      </c>
      <c r="B889" s="136" t="s">
        <v>992</v>
      </c>
      <c r="C889" s="141" t="s">
        <v>988</v>
      </c>
      <c r="D889" s="143" t="s">
        <v>987</v>
      </c>
      <c r="E889" s="145" t="s">
        <v>746</v>
      </c>
      <c r="F889" s="73">
        <f>ROUND(IFERROR(VLOOKUP(C889,#REF!,4,FALSE), 0.8014),3)</f>
        <v>0.80100000000000005</v>
      </c>
      <c r="G889" s="74">
        <f>ROUND(IFERROR(VLOOKUP(C889,#REF!,3,FALSE),0.9227),3)</f>
        <v>0.92300000000000004</v>
      </c>
    </row>
    <row r="890" spans="1:7" ht="29.4" thickBot="1" x14ac:dyDescent="0.35">
      <c r="A890" s="138" t="s">
        <v>706</v>
      </c>
      <c r="B890" s="136" t="s">
        <v>992</v>
      </c>
      <c r="C890" s="142" t="s">
        <v>1667</v>
      </c>
      <c r="D890" s="143" t="s">
        <v>1666</v>
      </c>
      <c r="E890" s="145" t="s">
        <v>746</v>
      </c>
      <c r="F890" s="73">
        <f>ROUND(IFERROR(VLOOKUP(C890,#REF!,4,FALSE), 0.8014),3)</f>
        <v>0.80100000000000005</v>
      </c>
      <c r="G890" s="74">
        <f>ROUND(IFERROR(VLOOKUP(C890,#REF!,3,FALSE),0.9227),3)</f>
        <v>0.92300000000000004</v>
      </c>
    </row>
    <row r="891" spans="1:7" x14ac:dyDescent="0.3">
      <c r="C891" s="18"/>
    </row>
    <row r="892" spans="1:7" x14ac:dyDescent="0.3">
      <c r="C892" s="18"/>
    </row>
    <row r="893" spans="1:7" x14ac:dyDescent="0.3">
      <c r="C893" s="18"/>
    </row>
    <row r="894" spans="1:7" x14ac:dyDescent="0.3">
      <c r="C894" s="18"/>
    </row>
    <row r="895" spans="1:7" x14ac:dyDescent="0.3">
      <c r="C895" s="18"/>
    </row>
    <row r="896" spans="1:7" x14ac:dyDescent="0.3">
      <c r="C896" s="18"/>
    </row>
    <row r="897" spans="3:3" x14ac:dyDescent="0.3">
      <c r="C897" s="18"/>
    </row>
    <row r="898" spans="3:3" x14ac:dyDescent="0.3">
      <c r="C898" s="18"/>
    </row>
    <row r="899" spans="3:3" x14ac:dyDescent="0.3">
      <c r="C899" s="18"/>
    </row>
    <row r="900" spans="3:3" x14ac:dyDescent="0.3">
      <c r="C900" s="18"/>
    </row>
    <row r="901" spans="3:3" x14ac:dyDescent="0.3">
      <c r="C901" s="18"/>
    </row>
    <row r="902" spans="3:3" x14ac:dyDescent="0.3">
      <c r="C902" s="18"/>
    </row>
    <row r="903" spans="3:3" x14ac:dyDescent="0.3">
      <c r="C903" s="18"/>
    </row>
    <row r="904" spans="3:3" x14ac:dyDescent="0.3">
      <c r="C904" s="18"/>
    </row>
    <row r="905" spans="3:3" x14ac:dyDescent="0.3">
      <c r="C905" s="18"/>
    </row>
    <row r="906" spans="3:3" x14ac:dyDescent="0.3">
      <c r="C906" s="18"/>
    </row>
    <row r="907" spans="3:3" x14ac:dyDescent="0.3">
      <c r="C907" s="18"/>
    </row>
    <row r="908" spans="3:3" x14ac:dyDescent="0.3">
      <c r="C908" s="18"/>
    </row>
    <row r="909" spans="3:3" x14ac:dyDescent="0.3">
      <c r="C909" s="18"/>
    </row>
    <row r="910" spans="3:3" x14ac:dyDescent="0.3">
      <c r="C910" s="18"/>
    </row>
    <row r="911" spans="3:3" x14ac:dyDescent="0.3">
      <c r="C911" s="18"/>
    </row>
    <row r="912" spans="3:3" x14ac:dyDescent="0.3">
      <c r="C912" s="18"/>
    </row>
    <row r="913" spans="3:3" x14ac:dyDescent="0.3">
      <c r="C913" s="18"/>
    </row>
    <row r="914" spans="3:3" x14ac:dyDescent="0.3">
      <c r="C914" s="18"/>
    </row>
    <row r="915" spans="3:3" x14ac:dyDescent="0.3">
      <c r="C915" s="18"/>
    </row>
    <row r="916" spans="3:3" x14ac:dyDescent="0.3">
      <c r="C916" s="18"/>
    </row>
    <row r="917" spans="3:3" x14ac:dyDescent="0.3">
      <c r="C917" s="18"/>
    </row>
    <row r="918" spans="3:3" x14ac:dyDescent="0.3">
      <c r="C918" s="18"/>
    </row>
    <row r="919" spans="3:3" x14ac:dyDescent="0.3">
      <c r="C919" s="20"/>
    </row>
    <row r="920" spans="3:3" x14ac:dyDescent="0.3">
      <c r="C920" s="18"/>
    </row>
    <row r="921" spans="3:3" x14ac:dyDescent="0.3">
      <c r="C921" s="18"/>
    </row>
    <row r="922" spans="3:3" x14ac:dyDescent="0.3">
      <c r="C922" s="18"/>
    </row>
    <row r="923" spans="3:3" x14ac:dyDescent="0.3">
      <c r="C923" s="18"/>
    </row>
    <row r="924" spans="3:3" x14ac:dyDescent="0.3">
      <c r="C924" s="18"/>
    </row>
    <row r="925" spans="3:3" x14ac:dyDescent="0.3">
      <c r="C925" s="18"/>
    </row>
    <row r="926" spans="3:3" x14ac:dyDescent="0.3">
      <c r="C926" s="18"/>
    </row>
    <row r="927" spans="3:3" x14ac:dyDescent="0.3">
      <c r="C927" s="18"/>
    </row>
    <row r="928" spans="3:3" x14ac:dyDescent="0.3">
      <c r="C928" s="18"/>
    </row>
    <row r="929" spans="3:3" x14ac:dyDescent="0.3">
      <c r="C929" s="18"/>
    </row>
    <row r="930" spans="3:3" x14ac:dyDescent="0.3">
      <c r="C930" s="18"/>
    </row>
    <row r="931" spans="3:3" x14ac:dyDescent="0.3">
      <c r="C931" s="18"/>
    </row>
    <row r="932" spans="3:3" x14ac:dyDescent="0.3">
      <c r="C932" s="18"/>
    </row>
    <row r="933" spans="3:3" x14ac:dyDescent="0.3">
      <c r="C933" s="18"/>
    </row>
    <row r="934" spans="3:3" x14ac:dyDescent="0.3">
      <c r="C934" s="18"/>
    </row>
    <row r="935" spans="3:3" x14ac:dyDescent="0.3">
      <c r="C935" s="18"/>
    </row>
    <row r="936" spans="3:3" x14ac:dyDescent="0.3">
      <c r="C936" s="18"/>
    </row>
    <row r="937" spans="3:3" x14ac:dyDescent="0.3">
      <c r="C937" s="18"/>
    </row>
    <row r="938" spans="3:3" x14ac:dyDescent="0.3">
      <c r="C938" s="18"/>
    </row>
    <row r="939" spans="3:3" x14ac:dyDescent="0.3">
      <c r="C939" s="20"/>
    </row>
    <row r="940" spans="3:3" x14ac:dyDescent="0.3">
      <c r="C940" s="18"/>
    </row>
    <row r="941" spans="3:3" x14ac:dyDescent="0.3">
      <c r="C941" s="18"/>
    </row>
    <row r="942" spans="3:3" x14ac:dyDescent="0.3">
      <c r="C942" s="18"/>
    </row>
    <row r="943" spans="3:3" x14ac:dyDescent="0.3">
      <c r="C943" s="18"/>
    </row>
    <row r="944" spans="3:3" x14ac:dyDescent="0.3">
      <c r="C944" s="18"/>
    </row>
    <row r="945" spans="3:3" x14ac:dyDescent="0.3">
      <c r="C945" s="18"/>
    </row>
    <row r="946" spans="3:3" x14ac:dyDescent="0.3">
      <c r="C946" s="18"/>
    </row>
    <row r="947" spans="3:3" x14ac:dyDescent="0.3">
      <c r="C947" s="18"/>
    </row>
    <row r="948" spans="3:3" x14ac:dyDescent="0.3">
      <c r="C948" s="18"/>
    </row>
    <row r="949" spans="3:3" x14ac:dyDescent="0.3">
      <c r="C949" s="21"/>
    </row>
    <row r="950" spans="3:3" x14ac:dyDescent="0.3">
      <c r="C950" s="18"/>
    </row>
    <row r="951" spans="3:3" x14ac:dyDescent="0.3">
      <c r="C951" s="18"/>
    </row>
    <row r="952" spans="3:3" x14ac:dyDescent="0.3">
      <c r="C952" s="18"/>
    </row>
    <row r="953" spans="3:3" x14ac:dyDescent="0.3">
      <c r="C953" s="18"/>
    </row>
    <row r="954" spans="3:3" x14ac:dyDescent="0.3">
      <c r="C954" s="18"/>
    </row>
    <row r="955" spans="3:3" x14ac:dyDescent="0.3">
      <c r="C955" s="18"/>
    </row>
    <row r="956" spans="3:3" x14ac:dyDescent="0.3">
      <c r="C956" s="18"/>
    </row>
    <row r="957" spans="3:3" x14ac:dyDescent="0.3">
      <c r="C957" s="18"/>
    </row>
    <row r="958" spans="3:3" x14ac:dyDescent="0.3">
      <c r="C958" s="18"/>
    </row>
    <row r="959" spans="3:3" x14ac:dyDescent="0.3">
      <c r="C959" s="18"/>
    </row>
    <row r="960" spans="3:3" x14ac:dyDescent="0.3">
      <c r="C960" s="18"/>
    </row>
    <row r="961" spans="3:3" x14ac:dyDescent="0.3">
      <c r="C961" s="18"/>
    </row>
    <row r="962" spans="3:3" x14ac:dyDescent="0.3">
      <c r="C962" s="18"/>
    </row>
    <row r="963" spans="3:3" x14ac:dyDescent="0.3">
      <c r="C963" s="18"/>
    </row>
    <row r="964" spans="3:3" x14ac:dyDescent="0.3">
      <c r="C964" s="18"/>
    </row>
    <row r="965" spans="3:3" x14ac:dyDescent="0.3">
      <c r="C965" s="18"/>
    </row>
    <row r="966" spans="3:3" x14ac:dyDescent="0.3">
      <c r="C966" s="18"/>
    </row>
    <row r="967" spans="3:3" x14ac:dyDescent="0.3">
      <c r="C967" s="18"/>
    </row>
    <row r="968" spans="3:3" x14ac:dyDescent="0.3">
      <c r="C968" s="18"/>
    </row>
    <row r="969" spans="3:3" x14ac:dyDescent="0.3">
      <c r="C969" s="18"/>
    </row>
    <row r="970" spans="3:3" x14ac:dyDescent="0.3">
      <c r="C970" s="18"/>
    </row>
    <row r="971" spans="3:3" x14ac:dyDescent="0.3">
      <c r="C971" s="18"/>
    </row>
    <row r="972" spans="3:3" x14ac:dyDescent="0.3">
      <c r="C972" s="18"/>
    </row>
    <row r="973" spans="3:3" x14ac:dyDescent="0.3">
      <c r="C973" s="18"/>
    </row>
    <row r="974" spans="3:3" x14ac:dyDescent="0.3">
      <c r="C974" s="18"/>
    </row>
    <row r="975" spans="3:3" x14ac:dyDescent="0.3">
      <c r="C975" s="18"/>
    </row>
    <row r="976" spans="3:3" x14ac:dyDescent="0.3">
      <c r="C976" s="18"/>
    </row>
    <row r="977" spans="3:3" x14ac:dyDescent="0.3">
      <c r="C977" s="18"/>
    </row>
    <row r="978" spans="3:3" x14ac:dyDescent="0.3">
      <c r="C978" s="18"/>
    </row>
    <row r="979" spans="3:3" x14ac:dyDescent="0.3">
      <c r="C979" s="18"/>
    </row>
    <row r="980" spans="3:3" x14ac:dyDescent="0.3">
      <c r="C980" s="18"/>
    </row>
    <row r="981" spans="3:3" x14ac:dyDescent="0.3">
      <c r="C981" s="18"/>
    </row>
    <row r="982" spans="3:3" x14ac:dyDescent="0.3">
      <c r="C982" s="18"/>
    </row>
    <row r="983" spans="3:3" x14ac:dyDescent="0.3">
      <c r="C983" s="18"/>
    </row>
    <row r="984" spans="3:3" x14ac:dyDescent="0.3">
      <c r="C984" s="18"/>
    </row>
    <row r="985" spans="3:3" x14ac:dyDescent="0.3">
      <c r="C985" s="18"/>
    </row>
    <row r="986" spans="3:3" x14ac:dyDescent="0.3">
      <c r="C986" s="18"/>
    </row>
    <row r="987" spans="3:3" x14ac:dyDescent="0.3">
      <c r="C987" s="18"/>
    </row>
    <row r="988" spans="3:3" x14ac:dyDescent="0.3">
      <c r="C988" s="18"/>
    </row>
    <row r="989" spans="3:3" x14ac:dyDescent="0.3">
      <c r="C989" s="18"/>
    </row>
    <row r="990" spans="3:3" x14ac:dyDescent="0.3">
      <c r="C990" s="18"/>
    </row>
    <row r="991" spans="3:3" x14ac:dyDescent="0.3">
      <c r="C991" s="18"/>
    </row>
    <row r="992" spans="3:3" x14ac:dyDescent="0.3">
      <c r="C992" s="18"/>
    </row>
    <row r="993" spans="3:3" x14ac:dyDescent="0.3">
      <c r="C993" s="18"/>
    </row>
    <row r="994" spans="3:3" x14ac:dyDescent="0.3">
      <c r="C994" s="18"/>
    </row>
    <row r="995" spans="3:3" x14ac:dyDescent="0.3">
      <c r="C995" s="18"/>
    </row>
    <row r="996" spans="3:3" x14ac:dyDescent="0.3">
      <c r="C996" s="18"/>
    </row>
    <row r="997" spans="3:3" x14ac:dyDescent="0.3">
      <c r="C997" s="18"/>
    </row>
    <row r="998" spans="3:3" x14ac:dyDescent="0.3">
      <c r="C998" s="18"/>
    </row>
    <row r="999" spans="3:3" x14ac:dyDescent="0.3">
      <c r="C999" s="18"/>
    </row>
    <row r="1000" spans="3:3" x14ac:dyDescent="0.3">
      <c r="C1000" s="18"/>
    </row>
    <row r="1001" spans="3:3" x14ac:dyDescent="0.3">
      <c r="C1001" s="18"/>
    </row>
    <row r="1002" spans="3:3" x14ac:dyDescent="0.3">
      <c r="C1002" s="18"/>
    </row>
    <row r="1003" spans="3:3" x14ac:dyDescent="0.3">
      <c r="C1003" s="18"/>
    </row>
    <row r="1004" spans="3:3" x14ac:dyDescent="0.3">
      <c r="C1004" s="18"/>
    </row>
    <row r="1005" spans="3:3" x14ac:dyDescent="0.3">
      <c r="C1005" s="18"/>
    </row>
    <row r="1006" spans="3:3" x14ac:dyDescent="0.3">
      <c r="C1006" s="18"/>
    </row>
    <row r="1007" spans="3:3" x14ac:dyDescent="0.3">
      <c r="C1007" s="18"/>
    </row>
    <row r="1008" spans="3:3" x14ac:dyDescent="0.3">
      <c r="C1008" s="18"/>
    </row>
    <row r="1009" spans="3:3" x14ac:dyDescent="0.3">
      <c r="C1009" s="18"/>
    </row>
    <row r="1010" spans="3:3" x14ac:dyDescent="0.3">
      <c r="C1010" s="18"/>
    </row>
    <row r="1011" spans="3:3" x14ac:dyDescent="0.3">
      <c r="C1011" s="20"/>
    </row>
    <row r="1012" spans="3:3" x14ac:dyDescent="0.3">
      <c r="C1012" s="18"/>
    </row>
    <row r="1013" spans="3:3" x14ac:dyDescent="0.3">
      <c r="C1013" s="18"/>
    </row>
    <row r="1014" spans="3:3" x14ac:dyDescent="0.3">
      <c r="C1014" s="18"/>
    </row>
    <row r="1015" spans="3:3" x14ac:dyDescent="0.3">
      <c r="C1015" s="18"/>
    </row>
    <row r="1016" spans="3:3" x14ac:dyDescent="0.3">
      <c r="C1016" s="18"/>
    </row>
    <row r="1017" spans="3:3" x14ac:dyDescent="0.3">
      <c r="C1017" s="18"/>
    </row>
    <row r="1018" spans="3:3" x14ac:dyDescent="0.3">
      <c r="C1018" s="18"/>
    </row>
    <row r="1019" spans="3:3" x14ac:dyDescent="0.3">
      <c r="C1019" s="18"/>
    </row>
    <row r="1020" spans="3:3" x14ac:dyDescent="0.3">
      <c r="C1020" s="18"/>
    </row>
    <row r="1021" spans="3:3" x14ac:dyDescent="0.3">
      <c r="C1021" s="18"/>
    </row>
    <row r="1022" spans="3:3" x14ac:dyDescent="0.3">
      <c r="C1022" s="21"/>
    </row>
    <row r="1023" spans="3:3" x14ac:dyDescent="0.3">
      <c r="C1023" s="18"/>
    </row>
    <row r="1024" spans="3:3" x14ac:dyDescent="0.3">
      <c r="C1024" s="18"/>
    </row>
    <row r="1025" spans="3:3" x14ac:dyDescent="0.3">
      <c r="C1025" s="18"/>
    </row>
    <row r="1026" spans="3:3" x14ac:dyDescent="0.3">
      <c r="C1026" s="18"/>
    </row>
    <row r="1027" spans="3:3" x14ac:dyDescent="0.3">
      <c r="C1027" s="18"/>
    </row>
    <row r="1028" spans="3:3" x14ac:dyDescent="0.3">
      <c r="C1028" s="18"/>
    </row>
    <row r="1029" spans="3:3" x14ac:dyDescent="0.3">
      <c r="C1029" s="18"/>
    </row>
    <row r="1030" spans="3:3" x14ac:dyDescent="0.3">
      <c r="C1030" s="18"/>
    </row>
    <row r="1031" spans="3:3" x14ac:dyDescent="0.3">
      <c r="C1031" s="18"/>
    </row>
    <row r="1032" spans="3:3" x14ac:dyDescent="0.3">
      <c r="C1032" s="18"/>
    </row>
    <row r="1033" spans="3:3" x14ac:dyDescent="0.3">
      <c r="C1033" s="18"/>
    </row>
    <row r="1034" spans="3:3" x14ac:dyDescent="0.3">
      <c r="C1034" s="18"/>
    </row>
    <row r="1035" spans="3:3" x14ac:dyDescent="0.3">
      <c r="C1035" s="18"/>
    </row>
    <row r="1036" spans="3:3" x14ac:dyDescent="0.3">
      <c r="C1036" s="18"/>
    </row>
    <row r="1037" spans="3:3" x14ac:dyDescent="0.3">
      <c r="C1037" s="18"/>
    </row>
    <row r="1038" spans="3:3" x14ac:dyDescent="0.3">
      <c r="C1038" s="18"/>
    </row>
    <row r="1039" spans="3:3" x14ac:dyDescent="0.3">
      <c r="C1039" s="18"/>
    </row>
    <row r="1040" spans="3:3" x14ac:dyDescent="0.3">
      <c r="C1040" s="18"/>
    </row>
    <row r="1041" spans="3:3" x14ac:dyDescent="0.3">
      <c r="C1041" s="18"/>
    </row>
    <row r="1042" spans="3:3" x14ac:dyDescent="0.3">
      <c r="C1042" s="18"/>
    </row>
    <row r="1043" spans="3:3" x14ac:dyDescent="0.3">
      <c r="C1043" s="18"/>
    </row>
    <row r="1044" spans="3:3" x14ac:dyDescent="0.3">
      <c r="C1044" s="18"/>
    </row>
    <row r="1045" spans="3:3" x14ac:dyDescent="0.3">
      <c r="C1045" s="18"/>
    </row>
    <row r="1046" spans="3:3" x14ac:dyDescent="0.3">
      <c r="C1046" s="18"/>
    </row>
    <row r="1047" spans="3:3" x14ac:dyDescent="0.3">
      <c r="C1047" s="18"/>
    </row>
    <row r="1048" spans="3:3" x14ac:dyDescent="0.3">
      <c r="C1048" s="18"/>
    </row>
    <row r="1049" spans="3:3" x14ac:dyDescent="0.3">
      <c r="C1049" s="18"/>
    </row>
    <row r="1050" spans="3:3" x14ac:dyDescent="0.3">
      <c r="C1050" s="22"/>
    </row>
    <row r="1051" spans="3:3" x14ac:dyDescent="0.3">
      <c r="C1051" s="20"/>
    </row>
    <row r="1052" spans="3:3" x14ac:dyDescent="0.3">
      <c r="C1052" s="18"/>
    </row>
    <row r="1053" spans="3:3" x14ac:dyDescent="0.3">
      <c r="C1053" s="18"/>
    </row>
    <row r="1054" spans="3:3" x14ac:dyDescent="0.3">
      <c r="C1054" s="18"/>
    </row>
    <row r="1055" spans="3:3" x14ac:dyDescent="0.3">
      <c r="C1055" s="18"/>
    </row>
    <row r="1056" spans="3:3" x14ac:dyDescent="0.3">
      <c r="C1056" s="18"/>
    </row>
    <row r="1057" spans="3:3" x14ac:dyDescent="0.3">
      <c r="C1057" s="18"/>
    </row>
    <row r="1058" spans="3:3" x14ac:dyDescent="0.3">
      <c r="C1058" s="18"/>
    </row>
    <row r="1059" spans="3:3" x14ac:dyDescent="0.3">
      <c r="C1059" s="18"/>
    </row>
    <row r="1060" spans="3:3" x14ac:dyDescent="0.3">
      <c r="C1060" s="18"/>
    </row>
    <row r="1061" spans="3:3" x14ac:dyDescent="0.3">
      <c r="C1061" s="18"/>
    </row>
    <row r="1062" spans="3:3" x14ac:dyDescent="0.3">
      <c r="C1062" s="18"/>
    </row>
    <row r="1063" spans="3:3" x14ac:dyDescent="0.3">
      <c r="C1063" s="18"/>
    </row>
    <row r="1064" spans="3:3" x14ac:dyDescent="0.3">
      <c r="C1064" s="18"/>
    </row>
    <row r="1065" spans="3:3" x14ac:dyDescent="0.3">
      <c r="C1065" s="18"/>
    </row>
    <row r="1066" spans="3:3" x14ac:dyDescent="0.3">
      <c r="C1066" s="18"/>
    </row>
    <row r="1067" spans="3:3" x14ac:dyDescent="0.3">
      <c r="C1067" s="18"/>
    </row>
    <row r="1068" spans="3:3" x14ac:dyDescent="0.3">
      <c r="C1068" s="18"/>
    </row>
    <row r="1069" spans="3:3" x14ac:dyDescent="0.3">
      <c r="C1069" s="18"/>
    </row>
    <row r="1070" spans="3:3" x14ac:dyDescent="0.3">
      <c r="C1070" s="18"/>
    </row>
    <row r="1071" spans="3:3" x14ac:dyDescent="0.3">
      <c r="C1071" s="18"/>
    </row>
    <row r="1072" spans="3:3" x14ac:dyDescent="0.3">
      <c r="C1072" s="18"/>
    </row>
    <row r="1073" spans="3:3" x14ac:dyDescent="0.3">
      <c r="C1073" s="18"/>
    </row>
    <row r="1074" spans="3:3" x14ac:dyDescent="0.3">
      <c r="C1074" s="18"/>
    </row>
    <row r="1075" spans="3:3" x14ac:dyDescent="0.3">
      <c r="C1075" s="18"/>
    </row>
    <row r="1076" spans="3:3" x14ac:dyDescent="0.3">
      <c r="C1076" s="18"/>
    </row>
    <row r="1077" spans="3:3" x14ac:dyDescent="0.3">
      <c r="C1077" s="18"/>
    </row>
    <row r="1078" spans="3:3" x14ac:dyDescent="0.3">
      <c r="C1078" s="18"/>
    </row>
    <row r="1079" spans="3:3" x14ac:dyDescent="0.3">
      <c r="C1079" s="18"/>
    </row>
    <row r="1080" spans="3:3" x14ac:dyDescent="0.3">
      <c r="C1080" s="18"/>
    </row>
    <row r="1081" spans="3:3" x14ac:dyDescent="0.3">
      <c r="C1081" s="18"/>
    </row>
    <row r="1082" spans="3:3" x14ac:dyDescent="0.3">
      <c r="C1082" s="18"/>
    </row>
    <row r="1083" spans="3:3" x14ac:dyDescent="0.3">
      <c r="C1083" s="18"/>
    </row>
    <row r="1084" spans="3:3" x14ac:dyDescent="0.3">
      <c r="C1084" s="18"/>
    </row>
    <row r="1085" spans="3:3" x14ac:dyDescent="0.3">
      <c r="C1085" s="18"/>
    </row>
    <row r="1086" spans="3:3" x14ac:dyDescent="0.3">
      <c r="C1086" s="18"/>
    </row>
    <row r="1087" spans="3:3" x14ac:dyDescent="0.3">
      <c r="C1087" s="18"/>
    </row>
    <row r="1088" spans="3:3" x14ac:dyDescent="0.3">
      <c r="C1088" s="18"/>
    </row>
    <row r="1089" spans="3:3" x14ac:dyDescent="0.3">
      <c r="C1089" s="18"/>
    </row>
    <row r="1090" spans="3:3" x14ac:dyDescent="0.3">
      <c r="C1090" s="18"/>
    </row>
    <row r="1091" spans="3:3" x14ac:dyDescent="0.3">
      <c r="C1091" s="18"/>
    </row>
    <row r="1092" spans="3:3" x14ac:dyDescent="0.3">
      <c r="C1092" s="18"/>
    </row>
    <row r="1093" spans="3:3" x14ac:dyDescent="0.3">
      <c r="C1093" s="18"/>
    </row>
    <row r="1094" spans="3:3" x14ac:dyDescent="0.3">
      <c r="C1094" s="18"/>
    </row>
    <row r="1095" spans="3:3" x14ac:dyDescent="0.3">
      <c r="C1095" s="18"/>
    </row>
    <row r="1096" spans="3:3" x14ac:dyDescent="0.3">
      <c r="C1096" s="18"/>
    </row>
    <row r="1097" spans="3:3" x14ac:dyDescent="0.3">
      <c r="C1097" s="18"/>
    </row>
    <row r="1098" spans="3:3" x14ac:dyDescent="0.3">
      <c r="C1098" s="18"/>
    </row>
    <row r="1099" spans="3:3" x14ac:dyDescent="0.3">
      <c r="C1099" s="18"/>
    </row>
    <row r="1100" spans="3:3" x14ac:dyDescent="0.3">
      <c r="C1100" s="18"/>
    </row>
    <row r="1101" spans="3:3" x14ac:dyDescent="0.3">
      <c r="C1101" s="18"/>
    </row>
    <row r="1102" spans="3:3" x14ac:dyDescent="0.3">
      <c r="C1102" s="18"/>
    </row>
    <row r="1103" spans="3:3" x14ac:dyDescent="0.3">
      <c r="C1103" s="20"/>
    </row>
    <row r="1104" spans="3:3" x14ac:dyDescent="0.3">
      <c r="C1104" s="18"/>
    </row>
    <row r="1105" spans="3:3" x14ac:dyDescent="0.3">
      <c r="C1105" s="18"/>
    </row>
    <row r="1106" spans="3:3" x14ac:dyDescent="0.3">
      <c r="C1106" s="18"/>
    </row>
    <row r="1107" spans="3:3" x14ac:dyDescent="0.3">
      <c r="C1107" s="18"/>
    </row>
    <row r="1108" spans="3:3" x14ac:dyDescent="0.3">
      <c r="C1108" s="18"/>
    </row>
    <row r="1109" spans="3:3" x14ac:dyDescent="0.3">
      <c r="C1109" s="18"/>
    </row>
    <row r="1110" spans="3:3" x14ac:dyDescent="0.3">
      <c r="C1110" s="18"/>
    </row>
    <row r="1111" spans="3:3" x14ac:dyDescent="0.3">
      <c r="C1111" s="18"/>
    </row>
    <row r="1112" spans="3:3" x14ac:dyDescent="0.3">
      <c r="C1112" s="18"/>
    </row>
    <row r="1113" spans="3:3" x14ac:dyDescent="0.3">
      <c r="C1113" s="18"/>
    </row>
    <row r="1114" spans="3:3" x14ac:dyDescent="0.3">
      <c r="C1114" s="18"/>
    </row>
    <row r="1115" spans="3:3" x14ac:dyDescent="0.3">
      <c r="C1115" s="18"/>
    </row>
    <row r="1116" spans="3:3" x14ac:dyDescent="0.3">
      <c r="C1116" s="18"/>
    </row>
    <row r="1117" spans="3:3" x14ac:dyDescent="0.3">
      <c r="C1117" s="18"/>
    </row>
    <row r="1118" spans="3:3" x14ac:dyDescent="0.3">
      <c r="C1118" s="18"/>
    </row>
    <row r="1119" spans="3:3" x14ac:dyDescent="0.3">
      <c r="C1119" s="18"/>
    </row>
    <row r="1120" spans="3:3" x14ac:dyDescent="0.3">
      <c r="C1120" s="18"/>
    </row>
    <row r="1121" spans="3:3" x14ac:dyDescent="0.3">
      <c r="C1121" s="18"/>
    </row>
    <row r="1122" spans="3:3" x14ac:dyDescent="0.3">
      <c r="C1122" s="18"/>
    </row>
    <row r="1123" spans="3:3" x14ac:dyDescent="0.3">
      <c r="C1123" s="18"/>
    </row>
    <row r="1124" spans="3:3" x14ac:dyDescent="0.3">
      <c r="C1124" s="18"/>
    </row>
    <row r="1125" spans="3:3" x14ac:dyDescent="0.3">
      <c r="C1125" s="18"/>
    </row>
    <row r="1126" spans="3:3" x14ac:dyDescent="0.3">
      <c r="C1126" s="18"/>
    </row>
    <row r="1127" spans="3:3" x14ac:dyDescent="0.3">
      <c r="C1127" s="18"/>
    </row>
    <row r="1128" spans="3:3" x14ac:dyDescent="0.3">
      <c r="C1128" s="20"/>
    </row>
    <row r="1129" spans="3:3" x14ac:dyDescent="0.3">
      <c r="C1129" s="18"/>
    </row>
    <row r="1130" spans="3:3" x14ac:dyDescent="0.3">
      <c r="C1130" s="18"/>
    </row>
    <row r="1131" spans="3:3" x14ac:dyDescent="0.3">
      <c r="C1131" s="18"/>
    </row>
    <row r="1132" spans="3:3" x14ac:dyDescent="0.3">
      <c r="C1132" s="18"/>
    </row>
    <row r="1133" spans="3:3" x14ac:dyDescent="0.3">
      <c r="C1133" s="18"/>
    </row>
    <row r="1134" spans="3:3" x14ac:dyDescent="0.3">
      <c r="C1134" s="18"/>
    </row>
    <row r="1135" spans="3:3" x14ac:dyDescent="0.3">
      <c r="C1135" s="18"/>
    </row>
    <row r="1136" spans="3:3" x14ac:dyDescent="0.3">
      <c r="C1136" s="18"/>
    </row>
    <row r="1137" spans="3:3" x14ac:dyDescent="0.3">
      <c r="C1137" s="18"/>
    </row>
    <row r="1138" spans="3:3" x14ac:dyDescent="0.3">
      <c r="C1138" s="18"/>
    </row>
    <row r="1139" spans="3:3" x14ac:dyDescent="0.3">
      <c r="C1139" s="18"/>
    </row>
    <row r="1140" spans="3:3" x14ac:dyDescent="0.3">
      <c r="C1140" s="21"/>
    </row>
    <row r="1141" spans="3:3" x14ac:dyDescent="0.3">
      <c r="C1141" s="18"/>
    </row>
    <row r="1142" spans="3:3" x14ac:dyDescent="0.3">
      <c r="C1142" s="18"/>
    </row>
    <row r="1143" spans="3:3" x14ac:dyDescent="0.3">
      <c r="C1143" s="18"/>
    </row>
    <row r="1144" spans="3:3" x14ac:dyDescent="0.3">
      <c r="C1144" s="18"/>
    </row>
    <row r="1145" spans="3:3" x14ac:dyDescent="0.3">
      <c r="C1145" s="18"/>
    </row>
    <row r="1146" spans="3:3" x14ac:dyDescent="0.3">
      <c r="C1146" s="18"/>
    </row>
    <row r="1147" spans="3:3" x14ac:dyDescent="0.3">
      <c r="C1147" s="18"/>
    </row>
    <row r="1148" spans="3:3" x14ac:dyDescent="0.3">
      <c r="C1148" s="18"/>
    </row>
    <row r="1149" spans="3:3" x14ac:dyDescent="0.3">
      <c r="C1149" s="18"/>
    </row>
    <row r="1150" spans="3:3" x14ac:dyDescent="0.3">
      <c r="C1150" s="18"/>
    </row>
    <row r="1151" spans="3:3" x14ac:dyDescent="0.3">
      <c r="C1151" s="18"/>
    </row>
    <row r="1152" spans="3:3" x14ac:dyDescent="0.3">
      <c r="C1152" s="18"/>
    </row>
    <row r="1153" spans="3:3" x14ac:dyDescent="0.3">
      <c r="C1153" s="18"/>
    </row>
    <row r="1154" spans="3:3" x14ac:dyDescent="0.3">
      <c r="C1154" s="18"/>
    </row>
    <row r="1155" spans="3:3" x14ac:dyDescent="0.3">
      <c r="C1155" s="18"/>
    </row>
    <row r="1156" spans="3:3" x14ac:dyDescent="0.3">
      <c r="C1156" s="18"/>
    </row>
    <row r="1157" spans="3:3" x14ac:dyDescent="0.3">
      <c r="C1157" s="18"/>
    </row>
    <row r="1158" spans="3:3" x14ac:dyDescent="0.3">
      <c r="C1158" s="18"/>
    </row>
    <row r="1159" spans="3:3" x14ac:dyDescent="0.3">
      <c r="C1159" s="18"/>
    </row>
    <row r="1160" spans="3:3" x14ac:dyDescent="0.3">
      <c r="C1160" s="18"/>
    </row>
    <row r="1161" spans="3:3" x14ac:dyDescent="0.3">
      <c r="C1161" s="18"/>
    </row>
    <row r="1162" spans="3:3" x14ac:dyDescent="0.3">
      <c r="C1162" s="18"/>
    </row>
    <row r="1163" spans="3:3" x14ac:dyDescent="0.3">
      <c r="C1163" s="18"/>
    </row>
    <row r="1164" spans="3:3" x14ac:dyDescent="0.3">
      <c r="C1164" s="18"/>
    </row>
    <row r="1165" spans="3:3" x14ac:dyDescent="0.3">
      <c r="C1165" s="18"/>
    </row>
    <row r="1166" spans="3:3" x14ac:dyDescent="0.3">
      <c r="C1166" s="18"/>
    </row>
    <row r="1167" spans="3:3" x14ac:dyDescent="0.3">
      <c r="C1167" s="18"/>
    </row>
    <row r="1168" spans="3:3" x14ac:dyDescent="0.3">
      <c r="C1168" s="18"/>
    </row>
    <row r="1169" spans="3:3" x14ac:dyDescent="0.3">
      <c r="C1169" s="18"/>
    </row>
    <row r="1170" spans="3:3" x14ac:dyDescent="0.3">
      <c r="C1170" s="18"/>
    </row>
    <row r="1171" spans="3:3" x14ac:dyDescent="0.3">
      <c r="C1171" s="18"/>
    </row>
    <row r="1172" spans="3:3" x14ac:dyDescent="0.3">
      <c r="C1172" s="18"/>
    </row>
    <row r="1173" spans="3:3" x14ac:dyDescent="0.3">
      <c r="C1173" s="18"/>
    </row>
    <row r="1174" spans="3:3" x14ac:dyDescent="0.3">
      <c r="C1174" s="18"/>
    </row>
    <row r="1175" spans="3:3" x14ac:dyDescent="0.3">
      <c r="C1175" s="18"/>
    </row>
    <row r="1176" spans="3:3" x14ac:dyDescent="0.3">
      <c r="C1176" s="18"/>
    </row>
    <row r="1177" spans="3:3" x14ac:dyDescent="0.3">
      <c r="C1177" s="18"/>
    </row>
    <row r="1178" spans="3:3" x14ac:dyDescent="0.3">
      <c r="C1178" s="18"/>
    </row>
    <row r="1179" spans="3:3" x14ac:dyDescent="0.3">
      <c r="C1179" s="18"/>
    </row>
    <row r="1180" spans="3:3" x14ac:dyDescent="0.3">
      <c r="C1180" s="18"/>
    </row>
    <row r="1181" spans="3:3" x14ac:dyDescent="0.3">
      <c r="C1181" s="18"/>
    </row>
    <row r="1182" spans="3:3" x14ac:dyDescent="0.3">
      <c r="C1182" s="18"/>
    </row>
    <row r="1183" spans="3:3" x14ac:dyDescent="0.3">
      <c r="C1183" s="18"/>
    </row>
    <row r="1184" spans="3:3" x14ac:dyDescent="0.3">
      <c r="C1184" s="18"/>
    </row>
    <row r="1185" spans="3:3" x14ac:dyDescent="0.3">
      <c r="C1185" s="18"/>
    </row>
    <row r="1186" spans="3:3" x14ac:dyDescent="0.3">
      <c r="C1186" s="18"/>
    </row>
    <row r="1187" spans="3:3" x14ac:dyDescent="0.3">
      <c r="C1187" s="18"/>
    </row>
    <row r="1188" spans="3:3" x14ac:dyDescent="0.3">
      <c r="C1188" s="18"/>
    </row>
    <row r="1189" spans="3:3" x14ac:dyDescent="0.3">
      <c r="C1189" s="18"/>
    </row>
    <row r="1190" spans="3:3" x14ac:dyDescent="0.3">
      <c r="C1190" s="18"/>
    </row>
    <row r="1191" spans="3:3" x14ac:dyDescent="0.3">
      <c r="C1191" s="18"/>
    </row>
    <row r="1192" spans="3:3" x14ac:dyDescent="0.3">
      <c r="C1192" s="18"/>
    </row>
    <row r="1193" spans="3:3" x14ac:dyDescent="0.3">
      <c r="C1193" s="18"/>
    </row>
    <row r="1194" spans="3:3" x14ac:dyDescent="0.3">
      <c r="C1194" s="18"/>
    </row>
    <row r="1195" spans="3:3" x14ac:dyDescent="0.3">
      <c r="C1195" s="18"/>
    </row>
    <row r="1196" spans="3:3" x14ac:dyDescent="0.3">
      <c r="C1196" s="18"/>
    </row>
    <row r="1197" spans="3:3" x14ac:dyDescent="0.3">
      <c r="C1197" s="18"/>
    </row>
    <row r="1198" spans="3:3" x14ac:dyDescent="0.3">
      <c r="C1198" s="18"/>
    </row>
    <row r="1199" spans="3:3" x14ac:dyDescent="0.3">
      <c r="C1199" s="18"/>
    </row>
    <row r="1200" spans="3:3" x14ac:dyDescent="0.3">
      <c r="C1200" s="18"/>
    </row>
    <row r="1201" spans="3:3" x14ac:dyDescent="0.3">
      <c r="C1201" s="18"/>
    </row>
    <row r="1202" spans="3:3" x14ac:dyDescent="0.3">
      <c r="C1202" s="18"/>
    </row>
    <row r="1203" spans="3:3" x14ac:dyDescent="0.3">
      <c r="C1203" s="18"/>
    </row>
    <row r="1204" spans="3:3" x14ac:dyDescent="0.3">
      <c r="C1204" s="18"/>
    </row>
    <row r="1205" spans="3:3" x14ac:dyDescent="0.3">
      <c r="C1205" s="18"/>
    </row>
    <row r="1206" spans="3:3" x14ac:dyDescent="0.3">
      <c r="C1206" s="18"/>
    </row>
    <row r="1207" spans="3:3" x14ac:dyDescent="0.3">
      <c r="C1207" s="18"/>
    </row>
    <row r="1208" spans="3:3" x14ac:dyDescent="0.3">
      <c r="C1208" s="18"/>
    </row>
    <row r="1209" spans="3:3" x14ac:dyDescent="0.3">
      <c r="C1209" s="18"/>
    </row>
    <row r="1210" spans="3:3" x14ac:dyDescent="0.3">
      <c r="C1210" s="18"/>
    </row>
    <row r="1211" spans="3:3" x14ac:dyDescent="0.3">
      <c r="C1211" s="20"/>
    </row>
    <row r="1212" spans="3:3" x14ac:dyDescent="0.3">
      <c r="C1212" s="18"/>
    </row>
    <row r="1213" spans="3:3" x14ac:dyDescent="0.3">
      <c r="C1213" s="18"/>
    </row>
    <row r="1214" spans="3:3" x14ac:dyDescent="0.3">
      <c r="C1214" s="18"/>
    </row>
    <row r="1215" spans="3:3" x14ac:dyDescent="0.3">
      <c r="C1215" s="18"/>
    </row>
    <row r="1216" spans="3:3" x14ac:dyDescent="0.3">
      <c r="C1216" s="18"/>
    </row>
    <row r="1217" spans="3:3" x14ac:dyDescent="0.3">
      <c r="C1217" s="18"/>
    </row>
    <row r="1218" spans="3:3" x14ac:dyDescent="0.3">
      <c r="C1218" s="18"/>
    </row>
    <row r="1219" spans="3:3" x14ac:dyDescent="0.3">
      <c r="C1219" s="18"/>
    </row>
    <row r="1220" spans="3:3" x14ac:dyDescent="0.3">
      <c r="C1220" s="18"/>
    </row>
    <row r="1221" spans="3:3" x14ac:dyDescent="0.3">
      <c r="C1221" s="18"/>
    </row>
    <row r="1222" spans="3:3" x14ac:dyDescent="0.3">
      <c r="C1222" s="18"/>
    </row>
    <row r="1223" spans="3:3" x14ac:dyDescent="0.3">
      <c r="C1223" s="18"/>
    </row>
    <row r="1224" spans="3:3" x14ac:dyDescent="0.3">
      <c r="C1224" s="18"/>
    </row>
    <row r="1225" spans="3:3" x14ac:dyDescent="0.3">
      <c r="C1225" s="21"/>
    </row>
    <row r="1226" spans="3:3" x14ac:dyDescent="0.3">
      <c r="C1226" s="18"/>
    </row>
    <row r="1227" spans="3:3" x14ac:dyDescent="0.3">
      <c r="C1227" s="18"/>
    </row>
    <row r="1228" spans="3:3" x14ac:dyDescent="0.3">
      <c r="C1228" s="18"/>
    </row>
    <row r="1229" spans="3:3" x14ac:dyDescent="0.3">
      <c r="C1229" s="18"/>
    </row>
    <row r="1230" spans="3:3" x14ac:dyDescent="0.3">
      <c r="C1230" s="18"/>
    </row>
    <row r="1231" spans="3:3" x14ac:dyDescent="0.3">
      <c r="C1231" s="18"/>
    </row>
    <row r="1232" spans="3:3" x14ac:dyDescent="0.3">
      <c r="C1232" s="18"/>
    </row>
    <row r="1233" spans="3:3" x14ac:dyDescent="0.3">
      <c r="C1233" s="18"/>
    </row>
    <row r="1234" spans="3:3" x14ac:dyDescent="0.3">
      <c r="C1234" s="18"/>
    </row>
    <row r="1235" spans="3:3" x14ac:dyDescent="0.3">
      <c r="C1235" s="18"/>
    </row>
    <row r="1236" spans="3:3" x14ac:dyDescent="0.3">
      <c r="C1236" s="18"/>
    </row>
    <row r="1237" spans="3:3" x14ac:dyDescent="0.3">
      <c r="C1237" s="18"/>
    </row>
    <row r="1238" spans="3:3" x14ac:dyDescent="0.3">
      <c r="C1238" s="18"/>
    </row>
    <row r="1239" spans="3:3" x14ac:dyDescent="0.3">
      <c r="C1239" s="18"/>
    </row>
    <row r="1240" spans="3:3" x14ac:dyDescent="0.3">
      <c r="C1240" s="18"/>
    </row>
    <row r="1241" spans="3:3" x14ac:dyDescent="0.3">
      <c r="C1241" s="18"/>
    </row>
    <row r="1242" spans="3:3" x14ac:dyDescent="0.3">
      <c r="C1242" s="18"/>
    </row>
    <row r="1243" spans="3:3" x14ac:dyDescent="0.3">
      <c r="C1243" s="18"/>
    </row>
    <row r="1244" spans="3:3" x14ac:dyDescent="0.3">
      <c r="C1244" s="18"/>
    </row>
    <row r="1245" spans="3:3" x14ac:dyDescent="0.3">
      <c r="C1245" s="18"/>
    </row>
    <row r="1246" spans="3:3" x14ac:dyDescent="0.3">
      <c r="C1246" s="18"/>
    </row>
    <row r="1247" spans="3:3" x14ac:dyDescent="0.3">
      <c r="C1247" s="18"/>
    </row>
    <row r="1248" spans="3:3" x14ac:dyDescent="0.3">
      <c r="C1248" s="18"/>
    </row>
    <row r="1249" spans="3:3" x14ac:dyDescent="0.3">
      <c r="C1249" s="18"/>
    </row>
    <row r="1250" spans="3:3" x14ac:dyDescent="0.3">
      <c r="C1250" s="18"/>
    </row>
    <row r="1251" spans="3:3" x14ac:dyDescent="0.3">
      <c r="C1251" s="18"/>
    </row>
    <row r="1252" spans="3:3" x14ac:dyDescent="0.3">
      <c r="C1252" s="18"/>
    </row>
    <row r="1253" spans="3:3" x14ac:dyDescent="0.3">
      <c r="C1253" s="18"/>
    </row>
    <row r="1254" spans="3:3" x14ac:dyDescent="0.3">
      <c r="C1254" s="18"/>
    </row>
    <row r="1255" spans="3:3" x14ac:dyDescent="0.3">
      <c r="C1255" s="18"/>
    </row>
    <row r="1256" spans="3:3" x14ac:dyDescent="0.3">
      <c r="C1256" s="18"/>
    </row>
    <row r="1257" spans="3:3" x14ac:dyDescent="0.3">
      <c r="C1257" s="22"/>
    </row>
    <row r="1258" spans="3:3" x14ac:dyDescent="0.3">
      <c r="C1258" s="20"/>
    </row>
    <row r="1259" spans="3:3" x14ac:dyDescent="0.3">
      <c r="C1259" s="18"/>
    </row>
    <row r="1260" spans="3:3" x14ac:dyDescent="0.3">
      <c r="C1260" s="18"/>
    </row>
    <row r="1261" spans="3:3" x14ac:dyDescent="0.3">
      <c r="C1261" s="18"/>
    </row>
    <row r="1262" spans="3:3" x14ac:dyDescent="0.3">
      <c r="C1262" s="18"/>
    </row>
    <row r="1263" spans="3:3" x14ac:dyDescent="0.3">
      <c r="C1263" s="18"/>
    </row>
    <row r="1264" spans="3:3" x14ac:dyDescent="0.3">
      <c r="C1264" s="18"/>
    </row>
    <row r="1265" spans="3:3" x14ac:dyDescent="0.3">
      <c r="C1265" s="18"/>
    </row>
    <row r="1266" spans="3:3" x14ac:dyDescent="0.3">
      <c r="C1266" s="18"/>
    </row>
    <row r="1267" spans="3:3" x14ac:dyDescent="0.3">
      <c r="C1267" s="18"/>
    </row>
    <row r="1268" spans="3:3" x14ac:dyDescent="0.3">
      <c r="C1268" s="18"/>
    </row>
    <row r="1269" spans="3:3" x14ac:dyDescent="0.3">
      <c r="C1269" s="18"/>
    </row>
    <row r="1270" spans="3:3" x14ac:dyDescent="0.3">
      <c r="C1270" s="18"/>
    </row>
    <row r="1271" spans="3:3" x14ac:dyDescent="0.3">
      <c r="C1271" s="18"/>
    </row>
    <row r="1272" spans="3:3" x14ac:dyDescent="0.3">
      <c r="C1272" s="18"/>
    </row>
    <row r="1273" spans="3:3" x14ac:dyDescent="0.3">
      <c r="C1273" s="18"/>
    </row>
    <row r="1274" spans="3:3" x14ac:dyDescent="0.3">
      <c r="C1274" s="18"/>
    </row>
    <row r="1275" spans="3:3" x14ac:dyDescent="0.3">
      <c r="C1275" s="18"/>
    </row>
    <row r="1276" spans="3:3" x14ac:dyDescent="0.3">
      <c r="C1276" s="18"/>
    </row>
    <row r="1277" spans="3:3" x14ac:dyDescent="0.3">
      <c r="C1277" s="18"/>
    </row>
    <row r="1278" spans="3:3" x14ac:dyDescent="0.3">
      <c r="C1278" s="18"/>
    </row>
    <row r="1279" spans="3:3" x14ac:dyDescent="0.3">
      <c r="C1279" s="18"/>
    </row>
    <row r="1280" spans="3:3" x14ac:dyDescent="0.3">
      <c r="C1280" s="18"/>
    </row>
    <row r="1281" spans="3:3" x14ac:dyDescent="0.3">
      <c r="C1281" s="18"/>
    </row>
    <row r="1282" spans="3:3" x14ac:dyDescent="0.3">
      <c r="C1282" s="18"/>
    </row>
    <row r="1283" spans="3:3" x14ac:dyDescent="0.3">
      <c r="C1283" s="18"/>
    </row>
    <row r="1284" spans="3:3" x14ac:dyDescent="0.3">
      <c r="C1284" s="18"/>
    </row>
    <row r="1285" spans="3:3" x14ac:dyDescent="0.3">
      <c r="C1285" s="18"/>
    </row>
    <row r="1286" spans="3:3" x14ac:dyDescent="0.3">
      <c r="C1286" s="18"/>
    </row>
    <row r="1287" spans="3:3" x14ac:dyDescent="0.3">
      <c r="C1287" s="18"/>
    </row>
    <row r="1288" spans="3:3" x14ac:dyDescent="0.3">
      <c r="C1288" s="18"/>
    </row>
    <row r="1289" spans="3:3" x14ac:dyDescent="0.3">
      <c r="C1289" s="18"/>
    </row>
    <row r="1290" spans="3:3" x14ac:dyDescent="0.3">
      <c r="C1290" s="18"/>
    </row>
    <row r="1291" spans="3:3" x14ac:dyDescent="0.3">
      <c r="C1291" s="18"/>
    </row>
    <row r="1292" spans="3:3" x14ac:dyDescent="0.3">
      <c r="C1292" s="18"/>
    </row>
    <row r="1293" spans="3:3" x14ac:dyDescent="0.3">
      <c r="C1293" s="18"/>
    </row>
    <row r="1294" spans="3:3" x14ac:dyDescent="0.3">
      <c r="C1294" s="18"/>
    </row>
    <row r="1295" spans="3:3" x14ac:dyDescent="0.3">
      <c r="C1295" s="18"/>
    </row>
    <row r="1296" spans="3:3" x14ac:dyDescent="0.3">
      <c r="C1296" s="18"/>
    </row>
    <row r="1297" spans="3:3" x14ac:dyDescent="0.3">
      <c r="C1297" s="18"/>
    </row>
    <row r="1298" spans="3:3" x14ac:dyDescent="0.3">
      <c r="C1298" s="18"/>
    </row>
    <row r="1299" spans="3:3" x14ac:dyDescent="0.3">
      <c r="C1299" s="18"/>
    </row>
    <row r="1300" spans="3:3" x14ac:dyDescent="0.3">
      <c r="C1300" s="18"/>
    </row>
    <row r="1301" spans="3:3" x14ac:dyDescent="0.3">
      <c r="C1301" s="18"/>
    </row>
    <row r="1302" spans="3:3" x14ac:dyDescent="0.3">
      <c r="C1302" s="18"/>
    </row>
    <row r="1303" spans="3:3" x14ac:dyDescent="0.3">
      <c r="C1303" s="18"/>
    </row>
    <row r="1304" spans="3:3" x14ac:dyDescent="0.3">
      <c r="C1304" s="18"/>
    </row>
    <row r="1305" spans="3:3" x14ac:dyDescent="0.3">
      <c r="C1305" s="18"/>
    </row>
    <row r="1306" spans="3:3" x14ac:dyDescent="0.3">
      <c r="C1306" s="18"/>
    </row>
    <row r="1307" spans="3:3" x14ac:dyDescent="0.3">
      <c r="C1307" s="18"/>
    </row>
    <row r="1308" spans="3:3" x14ac:dyDescent="0.3">
      <c r="C1308" s="18"/>
    </row>
    <row r="1309" spans="3:3" x14ac:dyDescent="0.3">
      <c r="C1309" s="18"/>
    </row>
    <row r="1310" spans="3:3" x14ac:dyDescent="0.3">
      <c r="C1310" s="18"/>
    </row>
    <row r="1311" spans="3:3" x14ac:dyDescent="0.3">
      <c r="C1311" s="18"/>
    </row>
    <row r="1312" spans="3:3" x14ac:dyDescent="0.3">
      <c r="C1312" s="18"/>
    </row>
    <row r="1313" spans="3:3" x14ac:dyDescent="0.3">
      <c r="C1313" s="18"/>
    </row>
    <row r="1314" spans="3:3" x14ac:dyDescent="0.3">
      <c r="C1314" s="18"/>
    </row>
    <row r="1315" spans="3:3" x14ac:dyDescent="0.3">
      <c r="C1315" s="18"/>
    </row>
    <row r="1316" spans="3:3" x14ac:dyDescent="0.3">
      <c r="C1316" s="18"/>
    </row>
    <row r="1317" spans="3:3" x14ac:dyDescent="0.3">
      <c r="C1317" s="20"/>
    </row>
    <row r="1318" spans="3:3" x14ac:dyDescent="0.3">
      <c r="C1318" s="18"/>
    </row>
    <row r="1319" spans="3:3" x14ac:dyDescent="0.3">
      <c r="C1319" s="18"/>
    </row>
    <row r="1320" spans="3:3" x14ac:dyDescent="0.3">
      <c r="C1320" s="18"/>
    </row>
    <row r="1321" spans="3:3" x14ac:dyDescent="0.3">
      <c r="C1321" s="18"/>
    </row>
    <row r="1322" spans="3:3" x14ac:dyDescent="0.3">
      <c r="C1322" s="18"/>
    </row>
    <row r="1323" spans="3:3" x14ac:dyDescent="0.3">
      <c r="C1323" s="18"/>
    </row>
    <row r="1324" spans="3:3" x14ac:dyDescent="0.3">
      <c r="C1324" s="18"/>
    </row>
    <row r="1325" spans="3:3" x14ac:dyDescent="0.3">
      <c r="C1325" s="18"/>
    </row>
    <row r="1326" spans="3:3" x14ac:dyDescent="0.3">
      <c r="C1326" s="18"/>
    </row>
    <row r="1327" spans="3:3" x14ac:dyDescent="0.3">
      <c r="C1327" s="18"/>
    </row>
    <row r="1328" spans="3:3" x14ac:dyDescent="0.3">
      <c r="C1328" s="18"/>
    </row>
    <row r="1329" spans="3:3" x14ac:dyDescent="0.3">
      <c r="C1329" s="18"/>
    </row>
    <row r="1330" spans="3:3" x14ac:dyDescent="0.3">
      <c r="C1330" s="18"/>
    </row>
    <row r="1331" spans="3:3" x14ac:dyDescent="0.3">
      <c r="C1331" s="18"/>
    </row>
    <row r="1332" spans="3:3" x14ac:dyDescent="0.3">
      <c r="C1332" s="18"/>
    </row>
    <row r="1333" spans="3:3" x14ac:dyDescent="0.3">
      <c r="C1333" s="18"/>
    </row>
    <row r="1334" spans="3:3" x14ac:dyDescent="0.3">
      <c r="C1334" s="18"/>
    </row>
    <row r="1335" spans="3:3" x14ac:dyDescent="0.3">
      <c r="C1335" s="18"/>
    </row>
    <row r="1336" spans="3:3" x14ac:dyDescent="0.3">
      <c r="C1336" s="18"/>
    </row>
    <row r="1337" spans="3:3" x14ac:dyDescent="0.3">
      <c r="C1337" s="18"/>
    </row>
    <row r="1338" spans="3:3" x14ac:dyDescent="0.3">
      <c r="C1338" s="18"/>
    </row>
    <row r="1339" spans="3:3" x14ac:dyDescent="0.3">
      <c r="C1339" s="18"/>
    </row>
    <row r="1340" spans="3:3" x14ac:dyDescent="0.3">
      <c r="C1340" s="18"/>
    </row>
    <row r="1341" spans="3:3" x14ac:dyDescent="0.3">
      <c r="C1341" s="18"/>
    </row>
    <row r="1342" spans="3:3" x14ac:dyDescent="0.3">
      <c r="C1342" s="18"/>
    </row>
    <row r="1343" spans="3:3" x14ac:dyDescent="0.3">
      <c r="C1343" s="18"/>
    </row>
    <row r="1344" spans="3:3" x14ac:dyDescent="0.3">
      <c r="C1344" s="20"/>
    </row>
    <row r="1345" spans="3:3" x14ac:dyDescent="0.3">
      <c r="C1345" s="18"/>
    </row>
    <row r="1346" spans="3:3" x14ac:dyDescent="0.3">
      <c r="C1346" s="18"/>
    </row>
    <row r="1347" spans="3:3" x14ac:dyDescent="0.3">
      <c r="C1347" s="18"/>
    </row>
    <row r="1348" spans="3:3" x14ac:dyDescent="0.3">
      <c r="C1348" s="18"/>
    </row>
    <row r="1349" spans="3:3" x14ac:dyDescent="0.3">
      <c r="C1349" s="18"/>
    </row>
    <row r="1350" spans="3:3" x14ac:dyDescent="0.3">
      <c r="C1350" s="18"/>
    </row>
    <row r="1351" spans="3:3" x14ac:dyDescent="0.3">
      <c r="C1351" s="18"/>
    </row>
    <row r="1352" spans="3:3" x14ac:dyDescent="0.3">
      <c r="C1352" s="18"/>
    </row>
    <row r="1353" spans="3:3" x14ac:dyDescent="0.3">
      <c r="C1353" s="18"/>
    </row>
    <row r="1354" spans="3:3" x14ac:dyDescent="0.3">
      <c r="C1354" s="18"/>
    </row>
    <row r="1355" spans="3:3" x14ac:dyDescent="0.3">
      <c r="C1355" s="18"/>
    </row>
    <row r="1356" spans="3:3" x14ac:dyDescent="0.3">
      <c r="C1356" s="18"/>
    </row>
    <row r="1357" spans="3:3" x14ac:dyDescent="0.3">
      <c r="C1357" s="18"/>
    </row>
    <row r="1358" spans="3:3" x14ac:dyDescent="0.3">
      <c r="C1358" s="18"/>
    </row>
    <row r="1359" spans="3:3" x14ac:dyDescent="0.3">
      <c r="C1359" s="21"/>
    </row>
    <row r="1360" spans="3:3" x14ac:dyDescent="0.3">
      <c r="C1360" s="18"/>
    </row>
    <row r="1361" spans="3:3" x14ac:dyDescent="0.3">
      <c r="C1361" s="18"/>
    </row>
    <row r="1362" spans="3:3" x14ac:dyDescent="0.3">
      <c r="C1362" s="18"/>
    </row>
    <row r="1363" spans="3:3" x14ac:dyDescent="0.3">
      <c r="C1363" s="18"/>
    </row>
    <row r="1364" spans="3:3" x14ac:dyDescent="0.3">
      <c r="C1364" s="18"/>
    </row>
    <row r="1365" spans="3:3" x14ac:dyDescent="0.3">
      <c r="C1365" s="18"/>
    </row>
    <row r="1366" spans="3:3" x14ac:dyDescent="0.3">
      <c r="C1366" s="18"/>
    </row>
    <row r="1367" spans="3:3" x14ac:dyDescent="0.3">
      <c r="C1367" s="18"/>
    </row>
    <row r="1368" spans="3:3" x14ac:dyDescent="0.3">
      <c r="C1368" s="18"/>
    </row>
    <row r="1369" spans="3:3" x14ac:dyDescent="0.3">
      <c r="C1369" s="18"/>
    </row>
    <row r="1370" spans="3:3" x14ac:dyDescent="0.3">
      <c r="C1370" s="18"/>
    </row>
    <row r="1371" spans="3:3" x14ac:dyDescent="0.3">
      <c r="C1371" s="18"/>
    </row>
    <row r="1372" spans="3:3" x14ac:dyDescent="0.3">
      <c r="C1372" s="18"/>
    </row>
    <row r="1373" spans="3:3" x14ac:dyDescent="0.3">
      <c r="C1373" s="18"/>
    </row>
    <row r="1374" spans="3:3" x14ac:dyDescent="0.3">
      <c r="C1374" s="18"/>
    </row>
    <row r="1375" spans="3:3" x14ac:dyDescent="0.3">
      <c r="C1375" s="18"/>
    </row>
    <row r="1376" spans="3:3" x14ac:dyDescent="0.3">
      <c r="C1376" s="18"/>
    </row>
    <row r="1377" spans="3:3" x14ac:dyDescent="0.3">
      <c r="C1377" s="18"/>
    </row>
    <row r="1378" spans="3:3" x14ac:dyDescent="0.3">
      <c r="C1378" s="18"/>
    </row>
    <row r="1379" spans="3:3" x14ac:dyDescent="0.3">
      <c r="C1379" s="18"/>
    </row>
    <row r="1380" spans="3:3" x14ac:dyDescent="0.3">
      <c r="C1380" s="18"/>
    </row>
    <row r="1381" spans="3:3" x14ac:dyDescent="0.3">
      <c r="C1381" s="18"/>
    </row>
    <row r="1382" spans="3:3" x14ac:dyDescent="0.3">
      <c r="C1382" s="18"/>
    </row>
    <row r="1383" spans="3:3" x14ac:dyDescent="0.3">
      <c r="C1383" s="18"/>
    </row>
    <row r="1384" spans="3:3" x14ac:dyDescent="0.3">
      <c r="C1384" s="18"/>
    </row>
    <row r="1385" spans="3:3" x14ac:dyDescent="0.3">
      <c r="C1385" s="18"/>
    </row>
    <row r="1386" spans="3:3" x14ac:dyDescent="0.3">
      <c r="C1386" s="18"/>
    </row>
    <row r="1387" spans="3:3" x14ac:dyDescent="0.3">
      <c r="C1387" s="18"/>
    </row>
    <row r="1388" spans="3:3" x14ac:dyDescent="0.3">
      <c r="C1388" s="18"/>
    </row>
    <row r="1389" spans="3:3" x14ac:dyDescent="0.3">
      <c r="C1389" s="18"/>
    </row>
    <row r="1390" spans="3:3" x14ac:dyDescent="0.3">
      <c r="C1390" s="18"/>
    </row>
    <row r="1391" spans="3:3" x14ac:dyDescent="0.3">
      <c r="C1391" s="18"/>
    </row>
    <row r="1392" spans="3:3" x14ac:dyDescent="0.3">
      <c r="C1392" s="18"/>
    </row>
    <row r="1393" spans="3:3" x14ac:dyDescent="0.3">
      <c r="C1393" s="18"/>
    </row>
    <row r="1394" spans="3:3" x14ac:dyDescent="0.3">
      <c r="C1394" s="18"/>
    </row>
    <row r="1395" spans="3:3" x14ac:dyDescent="0.3">
      <c r="C1395" s="18"/>
    </row>
    <row r="1396" spans="3:3" x14ac:dyDescent="0.3">
      <c r="C1396" s="18"/>
    </row>
    <row r="1397" spans="3:3" x14ac:dyDescent="0.3">
      <c r="C1397" s="18"/>
    </row>
    <row r="1398" spans="3:3" x14ac:dyDescent="0.3">
      <c r="C1398" s="18"/>
    </row>
    <row r="1399" spans="3:3" x14ac:dyDescent="0.3">
      <c r="C1399" s="18"/>
    </row>
    <row r="1400" spans="3:3" x14ac:dyDescent="0.3">
      <c r="C1400" s="18"/>
    </row>
    <row r="1401" spans="3:3" x14ac:dyDescent="0.3">
      <c r="C1401" s="18"/>
    </row>
    <row r="1402" spans="3:3" x14ac:dyDescent="0.3">
      <c r="C1402" s="18"/>
    </row>
    <row r="1403" spans="3:3" x14ac:dyDescent="0.3">
      <c r="C1403" s="18"/>
    </row>
    <row r="1404" spans="3:3" x14ac:dyDescent="0.3">
      <c r="C1404" s="18"/>
    </row>
    <row r="1405" spans="3:3" x14ac:dyDescent="0.3">
      <c r="C1405" s="18"/>
    </row>
    <row r="1406" spans="3:3" x14ac:dyDescent="0.3">
      <c r="C1406" s="18"/>
    </row>
    <row r="1407" spans="3:3" x14ac:dyDescent="0.3">
      <c r="C1407" s="18"/>
    </row>
    <row r="1408" spans="3:3" x14ac:dyDescent="0.3">
      <c r="C1408" s="18"/>
    </row>
    <row r="1409" spans="3:3" x14ac:dyDescent="0.3">
      <c r="C1409" s="18"/>
    </row>
    <row r="1410" spans="3:3" x14ac:dyDescent="0.3">
      <c r="C1410" s="18"/>
    </row>
    <row r="1411" spans="3:3" x14ac:dyDescent="0.3">
      <c r="C1411" s="18"/>
    </row>
    <row r="1412" spans="3:3" x14ac:dyDescent="0.3">
      <c r="C1412" s="18"/>
    </row>
    <row r="1413" spans="3:3" x14ac:dyDescent="0.3">
      <c r="C1413" s="18"/>
    </row>
    <row r="1414" spans="3:3" x14ac:dyDescent="0.3">
      <c r="C1414" s="18"/>
    </row>
    <row r="1415" spans="3:3" x14ac:dyDescent="0.3">
      <c r="C1415" s="18"/>
    </row>
    <row r="1416" spans="3:3" x14ac:dyDescent="0.3">
      <c r="C1416" s="18"/>
    </row>
    <row r="1417" spans="3:3" x14ac:dyDescent="0.3">
      <c r="C1417" s="18"/>
    </row>
    <row r="1418" spans="3:3" x14ac:dyDescent="0.3">
      <c r="C1418" s="18"/>
    </row>
    <row r="1419" spans="3:3" x14ac:dyDescent="0.3">
      <c r="C1419" s="18"/>
    </row>
    <row r="1420" spans="3:3" x14ac:dyDescent="0.3">
      <c r="C1420" s="18"/>
    </row>
    <row r="1421" spans="3:3" x14ac:dyDescent="0.3">
      <c r="C1421" s="18"/>
    </row>
    <row r="1422" spans="3:3" x14ac:dyDescent="0.3">
      <c r="C1422" s="18"/>
    </row>
    <row r="1423" spans="3:3" x14ac:dyDescent="0.3">
      <c r="C1423" s="18"/>
    </row>
    <row r="1424" spans="3:3" x14ac:dyDescent="0.3">
      <c r="C1424" s="18"/>
    </row>
    <row r="1425" spans="3:3" x14ac:dyDescent="0.3">
      <c r="C1425" s="18"/>
    </row>
    <row r="1426" spans="3:3" x14ac:dyDescent="0.3">
      <c r="C1426" s="18"/>
    </row>
    <row r="1427" spans="3:3" x14ac:dyDescent="0.3">
      <c r="C1427" s="18"/>
    </row>
    <row r="1428" spans="3:3" x14ac:dyDescent="0.3">
      <c r="C1428" s="18"/>
    </row>
    <row r="1429" spans="3:3" x14ac:dyDescent="0.3">
      <c r="C1429" s="18"/>
    </row>
    <row r="1430" spans="3:3" x14ac:dyDescent="0.3">
      <c r="C1430" s="18"/>
    </row>
    <row r="1431" spans="3:3" x14ac:dyDescent="0.3">
      <c r="C1431" s="18"/>
    </row>
    <row r="1432" spans="3:3" x14ac:dyDescent="0.3">
      <c r="C1432" s="18"/>
    </row>
    <row r="1433" spans="3:3" x14ac:dyDescent="0.3">
      <c r="C1433" s="20"/>
    </row>
    <row r="1434" spans="3:3" x14ac:dyDescent="0.3">
      <c r="C1434" s="18"/>
    </row>
    <row r="1435" spans="3:3" x14ac:dyDescent="0.3">
      <c r="C1435" s="18"/>
    </row>
    <row r="1436" spans="3:3" x14ac:dyDescent="0.3">
      <c r="C1436" s="18"/>
    </row>
    <row r="1437" spans="3:3" x14ac:dyDescent="0.3">
      <c r="C1437" s="18"/>
    </row>
    <row r="1438" spans="3:3" x14ac:dyDescent="0.3">
      <c r="C1438" s="18"/>
    </row>
    <row r="1439" spans="3:3" x14ac:dyDescent="0.3">
      <c r="C1439" s="18"/>
    </row>
    <row r="1440" spans="3:3" x14ac:dyDescent="0.3">
      <c r="C1440" s="18"/>
    </row>
    <row r="1441" spans="3:3" x14ac:dyDescent="0.3">
      <c r="C1441" s="18"/>
    </row>
    <row r="1442" spans="3:3" x14ac:dyDescent="0.3">
      <c r="C1442" s="18"/>
    </row>
    <row r="1443" spans="3:3" x14ac:dyDescent="0.3">
      <c r="C1443" s="18"/>
    </row>
    <row r="1444" spans="3:3" x14ac:dyDescent="0.3">
      <c r="C1444" s="18"/>
    </row>
    <row r="1445" spans="3:3" x14ac:dyDescent="0.3">
      <c r="C1445" s="18"/>
    </row>
    <row r="1446" spans="3:3" x14ac:dyDescent="0.3">
      <c r="C1446" s="18"/>
    </row>
    <row r="1447" spans="3:3" x14ac:dyDescent="0.3">
      <c r="C1447" s="18"/>
    </row>
    <row r="1448" spans="3:3" x14ac:dyDescent="0.3">
      <c r="C1448" s="18"/>
    </row>
    <row r="1449" spans="3:3" x14ac:dyDescent="0.3">
      <c r="C1449" s="18"/>
    </row>
    <row r="1450" spans="3:3" x14ac:dyDescent="0.3">
      <c r="C1450" s="21"/>
    </row>
    <row r="1451" spans="3:3" x14ac:dyDescent="0.3">
      <c r="C1451" s="18"/>
    </row>
    <row r="1452" spans="3:3" x14ac:dyDescent="0.3">
      <c r="C1452" s="18"/>
    </row>
    <row r="1453" spans="3:3" x14ac:dyDescent="0.3">
      <c r="C1453" s="18"/>
    </row>
    <row r="1454" spans="3:3" x14ac:dyDescent="0.3">
      <c r="C1454" s="18"/>
    </row>
    <row r="1455" spans="3:3" x14ac:dyDescent="0.3">
      <c r="C1455" s="18"/>
    </row>
    <row r="1456" spans="3:3" x14ac:dyDescent="0.3">
      <c r="C1456" s="18"/>
    </row>
    <row r="1457" spans="3:3" x14ac:dyDescent="0.3">
      <c r="C1457" s="18"/>
    </row>
    <row r="1458" spans="3:3" x14ac:dyDescent="0.3">
      <c r="C1458" s="18"/>
    </row>
    <row r="1459" spans="3:3" x14ac:dyDescent="0.3">
      <c r="C1459" s="18"/>
    </row>
    <row r="1460" spans="3:3" x14ac:dyDescent="0.3">
      <c r="C1460" s="18"/>
    </row>
    <row r="1461" spans="3:3" x14ac:dyDescent="0.3">
      <c r="C1461" s="18"/>
    </row>
    <row r="1462" spans="3:3" x14ac:dyDescent="0.3">
      <c r="C1462" s="18"/>
    </row>
    <row r="1463" spans="3:3" x14ac:dyDescent="0.3">
      <c r="C1463" s="18"/>
    </row>
    <row r="1464" spans="3:3" x14ac:dyDescent="0.3">
      <c r="C1464" s="18"/>
    </row>
    <row r="1465" spans="3:3" x14ac:dyDescent="0.3">
      <c r="C1465" s="18"/>
    </row>
    <row r="1466" spans="3:3" x14ac:dyDescent="0.3">
      <c r="C1466" s="18"/>
    </row>
    <row r="1467" spans="3:3" x14ac:dyDescent="0.3">
      <c r="C1467" s="18"/>
    </row>
    <row r="1468" spans="3:3" x14ac:dyDescent="0.3">
      <c r="C1468" s="18"/>
    </row>
    <row r="1469" spans="3:3" x14ac:dyDescent="0.3">
      <c r="C1469" s="18"/>
    </row>
    <row r="1470" spans="3:3" x14ac:dyDescent="0.3">
      <c r="C1470" s="18"/>
    </row>
    <row r="1471" spans="3:3" x14ac:dyDescent="0.3">
      <c r="C1471" s="18"/>
    </row>
    <row r="1472" spans="3:3" x14ac:dyDescent="0.3">
      <c r="C1472" s="18"/>
    </row>
    <row r="1473" spans="3:3" x14ac:dyDescent="0.3">
      <c r="C1473" s="18"/>
    </row>
    <row r="1474" spans="3:3" x14ac:dyDescent="0.3">
      <c r="C1474" s="18"/>
    </row>
    <row r="1475" spans="3:3" x14ac:dyDescent="0.3">
      <c r="C1475" s="18"/>
    </row>
    <row r="1476" spans="3:3" x14ac:dyDescent="0.3">
      <c r="C1476" s="18"/>
    </row>
    <row r="1477" spans="3:3" x14ac:dyDescent="0.3">
      <c r="C1477" s="18"/>
    </row>
    <row r="1478" spans="3:3" x14ac:dyDescent="0.3">
      <c r="C1478" s="18"/>
    </row>
    <row r="1479" spans="3:3" x14ac:dyDescent="0.3">
      <c r="C1479" s="18"/>
    </row>
    <row r="1480" spans="3:3" x14ac:dyDescent="0.3">
      <c r="C1480" s="18"/>
    </row>
    <row r="1481" spans="3:3" x14ac:dyDescent="0.3">
      <c r="C1481" s="18"/>
    </row>
    <row r="1482" spans="3:3" x14ac:dyDescent="0.3">
      <c r="C1482" s="18"/>
    </row>
    <row r="1483" spans="3:3" x14ac:dyDescent="0.3">
      <c r="C1483" s="18"/>
    </row>
    <row r="1484" spans="3:3" x14ac:dyDescent="0.3">
      <c r="C1484" s="18"/>
    </row>
    <row r="1485" spans="3:3" x14ac:dyDescent="0.3">
      <c r="C1485" s="18"/>
    </row>
    <row r="1486" spans="3:3" x14ac:dyDescent="0.3">
      <c r="C1486" s="18"/>
    </row>
    <row r="1487" spans="3:3" x14ac:dyDescent="0.3">
      <c r="C1487" s="18"/>
    </row>
    <row r="1488" spans="3:3" x14ac:dyDescent="0.3">
      <c r="C1488" s="18"/>
    </row>
    <row r="1489" spans="3:3" x14ac:dyDescent="0.3">
      <c r="C1489" s="18"/>
    </row>
    <row r="1490" spans="3:3" x14ac:dyDescent="0.3">
      <c r="C1490" s="18"/>
    </row>
    <row r="1491" spans="3:3" x14ac:dyDescent="0.3">
      <c r="C1491" s="18"/>
    </row>
    <row r="1492" spans="3:3" x14ac:dyDescent="0.3">
      <c r="C1492" s="22"/>
    </row>
    <row r="1493" spans="3:3" x14ac:dyDescent="0.3">
      <c r="C1493" s="20"/>
    </row>
    <row r="1494" spans="3:3" x14ac:dyDescent="0.3">
      <c r="C1494" s="18"/>
    </row>
    <row r="1495" spans="3:3" x14ac:dyDescent="0.3">
      <c r="C1495" s="18"/>
    </row>
    <row r="1496" spans="3:3" x14ac:dyDescent="0.3">
      <c r="C1496" s="18"/>
    </row>
    <row r="1497" spans="3:3" x14ac:dyDescent="0.3">
      <c r="C1497" s="18"/>
    </row>
    <row r="1498" spans="3:3" x14ac:dyDescent="0.3">
      <c r="C1498" s="18"/>
    </row>
    <row r="1499" spans="3:3" x14ac:dyDescent="0.3">
      <c r="C1499" s="18"/>
    </row>
    <row r="1500" spans="3:3" x14ac:dyDescent="0.3">
      <c r="C1500" s="18"/>
    </row>
    <row r="1501" spans="3:3" x14ac:dyDescent="0.3">
      <c r="C1501" s="18"/>
    </row>
    <row r="1502" spans="3:3" x14ac:dyDescent="0.3">
      <c r="C1502" s="18"/>
    </row>
    <row r="1503" spans="3:3" x14ac:dyDescent="0.3">
      <c r="C1503" s="18"/>
    </row>
    <row r="1504" spans="3:3" x14ac:dyDescent="0.3">
      <c r="C1504" s="18"/>
    </row>
    <row r="1505" spans="3:3" x14ac:dyDescent="0.3">
      <c r="C1505" s="18"/>
    </row>
    <row r="1506" spans="3:3" x14ac:dyDescent="0.3">
      <c r="C1506" s="18"/>
    </row>
    <row r="1507" spans="3:3" x14ac:dyDescent="0.3">
      <c r="C1507" s="18"/>
    </row>
    <row r="1508" spans="3:3" x14ac:dyDescent="0.3">
      <c r="C1508" s="18"/>
    </row>
    <row r="1509" spans="3:3" x14ac:dyDescent="0.3">
      <c r="C1509" s="18"/>
    </row>
    <row r="1510" spans="3:3" x14ac:dyDescent="0.3">
      <c r="C1510" s="18"/>
    </row>
    <row r="1511" spans="3:3" x14ac:dyDescent="0.3">
      <c r="C1511" s="18"/>
    </row>
    <row r="1512" spans="3:3" x14ac:dyDescent="0.3">
      <c r="C1512" s="18"/>
    </row>
    <row r="1513" spans="3:3" x14ac:dyDescent="0.3">
      <c r="C1513" s="18"/>
    </row>
    <row r="1514" spans="3:3" x14ac:dyDescent="0.3">
      <c r="C1514" s="18"/>
    </row>
    <row r="1515" spans="3:3" x14ac:dyDescent="0.3">
      <c r="C1515" s="18"/>
    </row>
    <row r="1516" spans="3:3" x14ac:dyDescent="0.3">
      <c r="C1516" s="18"/>
    </row>
    <row r="1517" spans="3:3" x14ac:dyDescent="0.3">
      <c r="C1517" s="18"/>
    </row>
    <row r="1518" spans="3:3" x14ac:dyDescent="0.3">
      <c r="C1518" s="18"/>
    </row>
    <row r="1519" spans="3:3" x14ac:dyDescent="0.3">
      <c r="C1519" s="18"/>
    </row>
    <row r="1520" spans="3:3" x14ac:dyDescent="0.3">
      <c r="C1520" s="18"/>
    </row>
    <row r="1521" spans="3:3" x14ac:dyDescent="0.3">
      <c r="C1521" s="18"/>
    </row>
    <row r="1522" spans="3:3" x14ac:dyDescent="0.3">
      <c r="C1522" s="18"/>
    </row>
    <row r="1523" spans="3:3" x14ac:dyDescent="0.3">
      <c r="C1523" s="18"/>
    </row>
    <row r="1524" spans="3:3" x14ac:dyDescent="0.3">
      <c r="C1524" s="18"/>
    </row>
    <row r="1525" spans="3:3" x14ac:dyDescent="0.3">
      <c r="C1525" s="18"/>
    </row>
    <row r="1526" spans="3:3" x14ac:dyDescent="0.3">
      <c r="C1526" s="18"/>
    </row>
    <row r="1527" spans="3:3" x14ac:dyDescent="0.3">
      <c r="C1527" s="18"/>
    </row>
    <row r="1528" spans="3:3" x14ac:dyDescent="0.3">
      <c r="C1528" s="18"/>
    </row>
    <row r="1529" spans="3:3" x14ac:dyDescent="0.3">
      <c r="C1529" s="18"/>
    </row>
    <row r="1530" spans="3:3" x14ac:dyDescent="0.3">
      <c r="C1530" s="18"/>
    </row>
    <row r="1531" spans="3:3" x14ac:dyDescent="0.3">
      <c r="C1531" s="18"/>
    </row>
    <row r="1532" spans="3:3" x14ac:dyDescent="0.3">
      <c r="C1532" s="18"/>
    </row>
    <row r="1533" spans="3:3" x14ac:dyDescent="0.3">
      <c r="C1533" s="18"/>
    </row>
    <row r="1534" spans="3:3" x14ac:dyDescent="0.3">
      <c r="C1534" s="18"/>
    </row>
    <row r="1535" spans="3:3" x14ac:dyDescent="0.3">
      <c r="C1535" s="18"/>
    </row>
    <row r="1536" spans="3:3" x14ac:dyDescent="0.3">
      <c r="C1536" s="18"/>
    </row>
    <row r="1537" spans="3:3" x14ac:dyDescent="0.3">
      <c r="C1537" s="18"/>
    </row>
    <row r="1538" spans="3:3" x14ac:dyDescent="0.3">
      <c r="C1538" s="18"/>
    </row>
    <row r="1539" spans="3:3" x14ac:dyDescent="0.3">
      <c r="C1539" s="18"/>
    </row>
    <row r="1540" spans="3:3" x14ac:dyDescent="0.3">
      <c r="C1540" s="18"/>
    </row>
    <row r="1541" spans="3:3" x14ac:dyDescent="0.3">
      <c r="C1541" s="18"/>
    </row>
    <row r="1542" spans="3:3" x14ac:dyDescent="0.3">
      <c r="C1542" s="18"/>
    </row>
    <row r="1543" spans="3:3" x14ac:dyDescent="0.3">
      <c r="C1543" s="18"/>
    </row>
    <row r="1544" spans="3:3" x14ac:dyDescent="0.3">
      <c r="C1544" s="18"/>
    </row>
    <row r="1545" spans="3:3" x14ac:dyDescent="0.3">
      <c r="C1545" s="18"/>
    </row>
    <row r="1546" spans="3:3" x14ac:dyDescent="0.3">
      <c r="C1546" s="18"/>
    </row>
    <row r="1547" spans="3:3" x14ac:dyDescent="0.3">
      <c r="C1547" s="18"/>
    </row>
    <row r="1548" spans="3:3" x14ac:dyDescent="0.3">
      <c r="C1548" s="18"/>
    </row>
    <row r="1549" spans="3:3" x14ac:dyDescent="0.3">
      <c r="C1549" s="18"/>
    </row>
    <row r="1550" spans="3:3" x14ac:dyDescent="0.3">
      <c r="C1550" s="18"/>
    </row>
    <row r="1551" spans="3:3" x14ac:dyDescent="0.3">
      <c r="C1551" s="18"/>
    </row>
    <row r="1552" spans="3:3" x14ac:dyDescent="0.3">
      <c r="C1552" s="18"/>
    </row>
    <row r="1553" spans="3:3" x14ac:dyDescent="0.3">
      <c r="C1553" s="18"/>
    </row>
    <row r="1554" spans="3:3" x14ac:dyDescent="0.3">
      <c r="C1554" s="20"/>
    </row>
    <row r="1555" spans="3:3" x14ac:dyDescent="0.3">
      <c r="C1555" s="18"/>
    </row>
    <row r="1556" spans="3:3" x14ac:dyDescent="0.3">
      <c r="C1556" s="18"/>
    </row>
    <row r="1557" spans="3:3" x14ac:dyDescent="0.3">
      <c r="C1557" s="18"/>
    </row>
    <row r="1558" spans="3:3" x14ac:dyDescent="0.3">
      <c r="C1558" s="18"/>
    </row>
    <row r="1559" spans="3:3" x14ac:dyDescent="0.3">
      <c r="C1559" s="18"/>
    </row>
    <row r="1560" spans="3:3" x14ac:dyDescent="0.3">
      <c r="C1560" s="18"/>
    </row>
    <row r="1561" spans="3:3" x14ac:dyDescent="0.3">
      <c r="C1561" s="18"/>
    </row>
    <row r="1562" spans="3:3" x14ac:dyDescent="0.3">
      <c r="C1562" s="18"/>
    </row>
    <row r="1563" spans="3:3" x14ac:dyDescent="0.3">
      <c r="C1563" s="18"/>
    </row>
    <row r="1564" spans="3:3" x14ac:dyDescent="0.3">
      <c r="C1564" s="18"/>
    </row>
    <row r="1565" spans="3:3" x14ac:dyDescent="0.3">
      <c r="C1565" s="18"/>
    </row>
    <row r="1566" spans="3:3" x14ac:dyDescent="0.3">
      <c r="C1566" s="18"/>
    </row>
    <row r="1567" spans="3:3" x14ac:dyDescent="0.3">
      <c r="C1567" s="18"/>
    </row>
    <row r="1568" spans="3:3" x14ac:dyDescent="0.3">
      <c r="C1568" s="18"/>
    </row>
    <row r="1569" spans="3:3" x14ac:dyDescent="0.3">
      <c r="C1569" s="18"/>
    </row>
    <row r="1570" spans="3:3" x14ac:dyDescent="0.3">
      <c r="C1570" s="18"/>
    </row>
    <row r="1571" spans="3:3" x14ac:dyDescent="0.3">
      <c r="C1571" s="18"/>
    </row>
    <row r="1572" spans="3:3" x14ac:dyDescent="0.3">
      <c r="C1572" s="18"/>
    </row>
    <row r="1573" spans="3:3" x14ac:dyDescent="0.3">
      <c r="C1573" s="18"/>
    </row>
    <row r="1574" spans="3:3" x14ac:dyDescent="0.3">
      <c r="C1574" s="18"/>
    </row>
    <row r="1575" spans="3:3" x14ac:dyDescent="0.3">
      <c r="C1575" s="18"/>
    </row>
    <row r="1576" spans="3:3" x14ac:dyDescent="0.3">
      <c r="C1576" s="18"/>
    </row>
    <row r="1577" spans="3:3" x14ac:dyDescent="0.3">
      <c r="C1577" s="18"/>
    </row>
    <row r="1578" spans="3:3" x14ac:dyDescent="0.3">
      <c r="C1578" s="18"/>
    </row>
    <row r="1579" spans="3:3" x14ac:dyDescent="0.3">
      <c r="C1579" s="18"/>
    </row>
    <row r="1580" spans="3:3" x14ac:dyDescent="0.3">
      <c r="C1580" s="18"/>
    </row>
    <row r="1581" spans="3:3" x14ac:dyDescent="0.3">
      <c r="C1581" s="18"/>
    </row>
    <row r="1582" spans="3:3" x14ac:dyDescent="0.3">
      <c r="C1582" s="20"/>
    </row>
    <row r="1583" spans="3:3" x14ac:dyDescent="0.3">
      <c r="C1583" s="18"/>
    </row>
    <row r="1584" spans="3:3" x14ac:dyDescent="0.3">
      <c r="C1584" s="18"/>
    </row>
    <row r="1585" spans="3:3" x14ac:dyDescent="0.3">
      <c r="C1585" s="18"/>
    </row>
    <row r="1586" spans="3:3" x14ac:dyDescent="0.3">
      <c r="C1586" s="18"/>
    </row>
    <row r="1587" spans="3:3" x14ac:dyDescent="0.3">
      <c r="C1587" s="18"/>
    </row>
    <row r="1588" spans="3:3" x14ac:dyDescent="0.3">
      <c r="C1588" s="18"/>
    </row>
    <row r="1589" spans="3:3" x14ac:dyDescent="0.3">
      <c r="C1589" s="18"/>
    </row>
    <row r="1590" spans="3:3" x14ac:dyDescent="0.3">
      <c r="C1590" s="18"/>
    </row>
    <row r="1591" spans="3:3" x14ac:dyDescent="0.3">
      <c r="C1591" s="18"/>
    </row>
    <row r="1592" spans="3:3" x14ac:dyDescent="0.3">
      <c r="C1592" s="18"/>
    </row>
    <row r="1593" spans="3:3" x14ac:dyDescent="0.3">
      <c r="C1593" s="18"/>
    </row>
    <row r="1594" spans="3:3" x14ac:dyDescent="0.3">
      <c r="C1594" s="18"/>
    </row>
    <row r="1595" spans="3:3" x14ac:dyDescent="0.3">
      <c r="C1595" s="18"/>
    </row>
    <row r="1596" spans="3:3" x14ac:dyDescent="0.3">
      <c r="C1596" s="18"/>
    </row>
    <row r="1597" spans="3:3" x14ac:dyDescent="0.3">
      <c r="C1597" s="18"/>
    </row>
    <row r="1598" spans="3:3" x14ac:dyDescent="0.3">
      <c r="C1598" s="18"/>
    </row>
    <row r="1599" spans="3:3" x14ac:dyDescent="0.3">
      <c r="C1599" s="21"/>
    </row>
    <row r="1600" spans="3:3" x14ac:dyDescent="0.3">
      <c r="C1600" s="18"/>
    </row>
    <row r="1601" spans="3:3" x14ac:dyDescent="0.3">
      <c r="C1601" s="18"/>
    </row>
    <row r="1602" spans="3:3" x14ac:dyDescent="0.3">
      <c r="C1602" s="18"/>
    </row>
    <row r="1603" spans="3:3" x14ac:dyDescent="0.3">
      <c r="C1603" s="18"/>
    </row>
    <row r="1604" spans="3:3" x14ac:dyDescent="0.3">
      <c r="C1604" s="18"/>
    </row>
    <row r="1605" spans="3:3" x14ac:dyDescent="0.3">
      <c r="C1605" s="18"/>
    </row>
    <row r="1606" spans="3:3" x14ac:dyDescent="0.3">
      <c r="C1606" s="18"/>
    </row>
    <row r="1607" spans="3:3" x14ac:dyDescent="0.3">
      <c r="C1607" s="18"/>
    </row>
    <row r="1608" spans="3:3" x14ac:dyDescent="0.3">
      <c r="C1608" s="18"/>
    </row>
    <row r="1609" spans="3:3" x14ac:dyDescent="0.3">
      <c r="C1609" s="18"/>
    </row>
    <row r="1610" spans="3:3" x14ac:dyDescent="0.3">
      <c r="C1610" s="18"/>
    </row>
    <row r="1611" spans="3:3" x14ac:dyDescent="0.3">
      <c r="C1611" s="18"/>
    </row>
    <row r="1612" spans="3:3" x14ac:dyDescent="0.3">
      <c r="C1612" s="18"/>
    </row>
    <row r="1613" spans="3:3" x14ac:dyDescent="0.3">
      <c r="C1613" s="18"/>
    </row>
    <row r="1614" spans="3:3" x14ac:dyDescent="0.3">
      <c r="C1614" s="18"/>
    </row>
    <row r="1615" spans="3:3" x14ac:dyDescent="0.3">
      <c r="C1615" s="18"/>
    </row>
    <row r="1616" spans="3:3" x14ac:dyDescent="0.3">
      <c r="C1616" s="18"/>
    </row>
    <row r="1617" spans="3:3" x14ac:dyDescent="0.3">
      <c r="C1617" s="18"/>
    </row>
    <row r="1618" spans="3:3" x14ac:dyDescent="0.3">
      <c r="C1618" s="18"/>
    </row>
    <row r="1619" spans="3:3" x14ac:dyDescent="0.3">
      <c r="C1619" s="18"/>
    </row>
    <row r="1620" spans="3:3" x14ac:dyDescent="0.3">
      <c r="C1620" s="18"/>
    </row>
    <row r="1621" spans="3:3" x14ac:dyDescent="0.3">
      <c r="C1621" s="18"/>
    </row>
    <row r="1622" spans="3:3" x14ac:dyDescent="0.3">
      <c r="C1622" s="18"/>
    </row>
    <row r="1623" spans="3:3" x14ac:dyDescent="0.3">
      <c r="C1623" s="18"/>
    </row>
    <row r="1624" spans="3:3" x14ac:dyDescent="0.3">
      <c r="C1624" s="18"/>
    </row>
    <row r="1625" spans="3:3" x14ac:dyDescent="0.3">
      <c r="C1625" s="18"/>
    </row>
    <row r="1626" spans="3:3" x14ac:dyDescent="0.3">
      <c r="C1626" s="18"/>
    </row>
    <row r="1627" spans="3:3" x14ac:dyDescent="0.3">
      <c r="C1627" s="18"/>
    </row>
    <row r="1628" spans="3:3" x14ac:dyDescent="0.3">
      <c r="C1628" s="18"/>
    </row>
    <row r="1629" spans="3:3" x14ac:dyDescent="0.3">
      <c r="C1629" s="18"/>
    </row>
    <row r="1630" spans="3:3" x14ac:dyDescent="0.3">
      <c r="C1630" s="18"/>
    </row>
    <row r="1631" spans="3:3" x14ac:dyDescent="0.3">
      <c r="C1631" s="18"/>
    </row>
    <row r="1632" spans="3:3" x14ac:dyDescent="0.3">
      <c r="C1632" s="18"/>
    </row>
    <row r="1633" spans="3:3" x14ac:dyDescent="0.3">
      <c r="C1633" s="18"/>
    </row>
    <row r="1634" spans="3:3" x14ac:dyDescent="0.3">
      <c r="C1634" s="18"/>
    </row>
    <row r="1635" spans="3:3" x14ac:dyDescent="0.3">
      <c r="C1635" s="18"/>
    </row>
    <row r="1636" spans="3:3" x14ac:dyDescent="0.3">
      <c r="C1636" s="18"/>
    </row>
    <row r="1637" spans="3:3" x14ac:dyDescent="0.3">
      <c r="C1637" s="18"/>
    </row>
    <row r="1638" spans="3:3" x14ac:dyDescent="0.3">
      <c r="C1638" s="18"/>
    </row>
    <row r="1639" spans="3:3" x14ac:dyDescent="0.3">
      <c r="C1639" s="18"/>
    </row>
    <row r="1640" spans="3:3" x14ac:dyDescent="0.3">
      <c r="C1640" s="18"/>
    </row>
    <row r="1641" spans="3:3" x14ac:dyDescent="0.3">
      <c r="C1641" s="18"/>
    </row>
    <row r="1642" spans="3:3" x14ac:dyDescent="0.3">
      <c r="C1642" s="18"/>
    </row>
    <row r="1643" spans="3:3" x14ac:dyDescent="0.3">
      <c r="C1643" s="18"/>
    </row>
    <row r="1644" spans="3:3" x14ac:dyDescent="0.3">
      <c r="C1644" s="18"/>
    </row>
    <row r="1645" spans="3:3" x14ac:dyDescent="0.3">
      <c r="C1645" s="18"/>
    </row>
    <row r="1646" spans="3:3" x14ac:dyDescent="0.3">
      <c r="C1646" s="18"/>
    </row>
    <row r="1647" spans="3:3" x14ac:dyDescent="0.3">
      <c r="C1647" s="18"/>
    </row>
    <row r="1648" spans="3:3" x14ac:dyDescent="0.3">
      <c r="C1648" s="18"/>
    </row>
    <row r="1649" spans="3:3" x14ac:dyDescent="0.3">
      <c r="C1649" s="18"/>
    </row>
    <row r="1650" spans="3:3" x14ac:dyDescent="0.3">
      <c r="C1650" s="18"/>
    </row>
    <row r="1651" spans="3:3" x14ac:dyDescent="0.3">
      <c r="C1651" s="18"/>
    </row>
    <row r="1652" spans="3:3" x14ac:dyDescent="0.3">
      <c r="C1652" s="18"/>
    </row>
    <row r="1653" spans="3:3" x14ac:dyDescent="0.3">
      <c r="C1653" s="18"/>
    </row>
    <row r="1654" spans="3:3" x14ac:dyDescent="0.3">
      <c r="C1654" s="18"/>
    </row>
    <row r="1655" spans="3:3" x14ac:dyDescent="0.3">
      <c r="C1655" s="18"/>
    </row>
    <row r="1656" spans="3:3" x14ac:dyDescent="0.3">
      <c r="C1656" s="18"/>
    </row>
    <row r="1657" spans="3:3" x14ac:dyDescent="0.3">
      <c r="C1657" s="18"/>
    </row>
    <row r="1658" spans="3:3" x14ac:dyDescent="0.3">
      <c r="C1658" s="18"/>
    </row>
    <row r="1659" spans="3:3" x14ac:dyDescent="0.3">
      <c r="C1659" s="18"/>
    </row>
    <row r="1660" spans="3:3" x14ac:dyDescent="0.3">
      <c r="C1660" s="18"/>
    </row>
    <row r="1661" spans="3:3" x14ac:dyDescent="0.3">
      <c r="C1661" s="18"/>
    </row>
    <row r="1662" spans="3:3" x14ac:dyDescent="0.3">
      <c r="C1662" s="18"/>
    </row>
    <row r="1663" spans="3:3" x14ac:dyDescent="0.3">
      <c r="C1663" s="18"/>
    </row>
    <row r="1664" spans="3:3" x14ac:dyDescent="0.3">
      <c r="C1664" s="18"/>
    </row>
    <row r="1665" spans="3:3" x14ac:dyDescent="0.3">
      <c r="C1665" s="18"/>
    </row>
    <row r="1666" spans="3:3" x14ac:dyDescent="0.3">
      <c r="C1666" s="18"/>
    </row>
    <row r="1667" spans="3:3" x14ac:dyDescent="0.3">
      <c r="C1667" s="18"/>
    </row>
    <row r="1668" spans="3:3" x14ac:dyDescent="0.3">
      <c r="C1668" s="18"/>
    </row>
    <row r="1669" spans="3:3" x14ac:dyDescent="0.3">
      <c r="C1669" s="18"/>
    </row>
    <row r="1670" spans="3:3" x14ac:dyDescent="0.3">
      <c r="C1670" s="18"/>
    </row>
    <row r="1671" spans="3:3" x14ac:dyDescent="0.3">
      <c r="C1671" s="18"/>
    </row>
    <row r="1672" spans="3:3" x14ac:dyDescent="0.3">
      <c r="C1672" s="18"/>
    </row>
    <row r="1673" spans="3:3" x14ac:dyDescent="0.3">
      <c r="C1673" s="18"/>
    </row>
    <row r="1674" spans="3:3" x14ac:dyDescent="0.3">
      <c r="C1674" s="18"/>
    </row>
    <row r="1675" spans="3:3" x14ac:dyDescent="0.3">
      <c r="C1675" s="18"/>
    </row>
    <row r="1676" spans="3:3" x14ac:dyDescent="0.3">
      <c r="C1676" s="18"/>
    </row>
    <row r="1677" spans="3:3" x14ac:dyDescent="0.3">
      <c r="C1677" s="18"/>
    </row>
    <row r="1678" spans="3:3" x14ac:dyDescent="0.3">
      <c r="C1678" s="20"/>
    </row>
    <row r="1679" spans="3:3" x14ac:dyDescent="0.3">
      <c r="C1679" s="18"/>
    </row>
    <row r="1680" spans="3:3" x14ac:dyDescent="0.3">
      <c r="C1680" s="18"/>
    </row>
    <row r="1681" spans="3:3" x14ac:dyDescent="0.3">
      <c r="C1681" s="18"/>
    </row>
    <row r="1682" spans="3:3" x14ac:dyDescent="0.3">
      <c r="C1682" s="18"/>
    </row>
    <row r="1683" spans="3:3" x14ac:dyDescent="0.3">
      <c r="C1683" s="18"/>
    </row>
    <row r="1684" spans="3:3" x14ac:dyDescent="0.3">
      <c r="C1684" s="18"/>
    </row>
    <row r="1685" spans="3:3" x14ac:dyDescent="0.3">
      <c r="C1685" s="18"/>
    </row>
    <row r="1686" spans="3:3" x14ac:dyDescent="0.3">
      <c r="C1686" s="18"/>
    </row>
    <row r="1687" spans="3:3" x14ac:dyDescent="0.3">
      <c r="C1687" s="18"/>
    </row>
    <row r="1688" spans="3:3" x14ac:dyDescent="0.3">
      <c r="C1688" s="18"/>
    </row>
    <row r="1689" spans="3:3" x14ac:dyDescent="0.3">
      <c r="C1689" s="18"/>
    </row>
    <row r="1690" spans="3:3" x14ac:dyDescent="0.3">
      <c r="C1690" s="18"/>
    </row>
    <row r="1691" spans="3:3" x14ac:dyDescent="0.3">
      <c r="C1691" s="18"/>
    </row>
    <row r="1692" spans="3:3" x14ac:dyDescent="0.3">
      <c r="C1692" s="18"/>
    </row>
    <row r="1693" spans="3:3" x14ac:dyDescent="0.3">
      <c r="C1693" s="18"/>
    </row>
    <row r="1694" spans="3:3" x14ac:dyDescent="0.3">
      <c r="C1694" s="18"/>
    </row>
    <row r="1695" spans="3:3" x14ac:dyDescent="0.3">
      <c r="C1695" s="21"/>
    </row>
    <row r="1696" spans="3:3" x14ac:dyDescent="0.3">
      <c r="C1696" s="18"/>
    </row>
    <row r="1697" spans="3:3" x14ac:dyDescent="0.3">
      <c r="C1697" s="18"/>
    </row>
    <row r="1698" spans="3:3" x14ac:dyDescent="0.3">
      <c r="C1698" s="18"/>
    </row>
    <row r="1699" spans="3:3" x14ac:dyDescent="0.3">
      <c r="C1699" s="18"/>
    </row>
    <row r="1700" spans="3:3" x14ac:dyDescent="0.3">
      <c r="C1700" s="18"/>
    </row>
    <row r="1701" spans="3:3" x14ac:dyDescent="0.3">
      <c r="C1701" s="18"/>
    </row>
    <row r="1702" spans="3:3" x14ac:dyDescent="0.3">
      <c r="C1702" s="18"/>
    </row>
    <row r="1703" spans="3:3" x14ac:dyDescent="0.3">
      <c r="C1703" s="18"/>
    </row>
    <row r="1704" spans="3:3" x14ac:dyDescent="0.3">
      <c r="C1704" s="18"/>
    </row>
    <row r="1705" spans="3:3" x14ac:dyDescent="0.3">
      <c r="C1705" s="18"/>
    </row>
    <row r="1706" spans="3:3" x14ac:dyDescent="0.3">
      <c r="C1706" s="18"/>
    </row>
    <row r="1707" spans="3:3" x14ac:dyDescent="0.3">
      <c r="C1707" s="18"/>
    </row>
    <row r="1708" spans="3:3" x14ac:dyDescent="0.3">
      <c r="C1708" s="18"/>
    </row>
    <row r="1709" spans="3:3" x14ac:dyDescent="0.3">
      <c r="C1709" s="18"/>
    </row>
    <row r="1710" spans="3:3" x14ac:dyDescent="0.3">
      <c r="C1710" s="18"/>
    </row>
    <row r="1711" spans="3:3" x14ac:dyDescent="0.3">
      <c r="C1711" s="18"/>
    </row>
    <row r="1712" spans="3:3" x14ac:dyDescent="0.3">
      <c r="C1712" s="18"/>
    </row>
    <row r="1713" spans="3:3" x14ac:dyDescent="0.3">
      <c r="C1713" s="18"/>
    </row>
    <row r="1714" spans="3:3" x14ac:dyDescent="0.3">
      <c r="C1714" s="18"/>
    </row>
    <row r="1715" spans="3:3" x14ac:dyDescent="0.3">
      <c r="C1715" s="18"/>
    </row>
    <row r="1716" spans="3:3" x14ac:dyDescent="0.3">
      <c r="C1716" s="18"/>
    </row>
    <row r="1717" spans="3:3" x14ac:dyDescent="0.3">
      <c r="C1717" s="18"/>
    </row>
    <row r="1718" spans="3:3" x14ac:dyDescent="0.3">
      <c r="C1718" s="18"/>
    </row>
    <row r="1719" spans="3:3" x14ac:dyDescent="0.3">
      <c r="C1719" s="18"/>
    </row>
    <row r="1720" spans="3:3" x14ac:dyDescent="0.3">
      <c r="C1720" s="18"/>
    </row>
    <row r="1721" spans="3:3" x14ac:dyDescent="0.3">
      <c r="C1721" s="18"/>
    </row>
    <row r="1722" spans="3:3" x14ac:dyDescent="0.3">
      <c r="C1722" s="18"/>
    </row>
    <row r="1723" spans="3:3" x14ac:dyDescent="0.3">
      <c r="C1723" s="18"/>
    </row>
    <row r="1724" spans="3:3" x14ac:dyDescent="0.3">
      <c r="C1724" s="18"/>
    </row>
    <row r="1725" spans="3:3" x14ac:dyDescent="0.3">
      <c r="C1725" s="18"/>
    </row>
    <row r="1726" spans="3:3" x14ac:dyDescent="0.3">
      <c r="C1726" s="18"/>
    </row>
    <row r="1727" spans="3:3" x14ac:dyDescent="0.3">
      <c r="C1727" s="18"/>
    </row>
    <row r="1728" spans="3:3" x14ac:dyDescent="0.3">
      <c r="C1728" s="18"/>
    </row>
    <row r="1729" spans="3:3" x14ac:dyDescent="0.3">
      <c r="C1729" s="18"/>
    </row>
    <row r="1730" spans="3:3" x14ac:dyDescent="0.3">
      <c r="C1730" s="18"/>
    </row>
    <row r="1731" spans="3:3" x14ac:dyDescent="0.3">
      <c r="C1731" s="18"/>
    </row>
    <row r="1732" spans="3:3" x14ac:dyDescent="0.3">
      <c r="C1732" s="18"/>
    </row>
    <row r="1733" spans="3:3" x14ac:dyDescent="0.3">
      <c r="C1733" s="18"/>
    </row>
    <row r="1734" spans="3:3" x14ac:dyDescent="0.3">
      <c r="C1734" s="18"/>
    </row>
    <row r="1735" spans="3:3" x14ac:dyDescent="0.3">
      <c r="C1735" s="18"/>
    </row>
    <row r="1736" spans="3:3" x14ac:dyDescent="0.3">
      <c r="C1736" s="18"/>
    </row>
    <row r="1737" spans="3:3" x14ac:dyDescent="0.3">
      <c r="C1737" s="18"/>
    </row>
    <row r="1738" spans="3:3" x14ac:dyDescent="0.3">
      <c r="C1738" s="22"/>
    </row>
    <row r="1739" spans="3:3" x14ac:dyDescent="0.3">
      <c r="C1739" s="20"/>
    </row>
  </sheetData>
  <sortState ref="A2:G1739">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04"/>
  <sheetViews>
    <sheetView workbookViewId="0">
      <selection activeCell="A3" sqref="A1:XFD1048576"/>
    </sheetView>
  </sheetViews>
  <sheetFormatPr defaultRowHeight="14.4" x14ac:dyDescent="0.3"/>
  <cols>
    <col min="1" max="1" width="88.109375" bestFit="1" customWidth="1"/>
  </cols>
  <sheetData>
    <row r="1" spans="1:2" ht="15" x14ac:dyDescent="0.25">
      <c r="A1" s="41" t="s">
        <v>289</v>
      </c>
    </row>
    <row r="2" spans="1:2" ht="15" x14ac:dyDescent="0.25">
      <c r="A2" s="41" t="s">
        <v>4</v>
      </c>
      <c r="B2" t="str">
        <f>LEFT(A2,6)</f>
        <v>AK-500</v>
      </c>
    </row>
    <row r="3" spans="1:2" ht="15" x14ac:dyDescent="0.25">
      <c r="A3" s="41" t="s">
        <v>5</v>
      </c>
      <c r="B3" t="str">
        <f t="shared" ref="B3:B66" si="0">LEFT(A3,6)</f>
        <v>AK-501</v>
      </c>
    </row>
    <row r="4" spans="1:2" ht="15" x14ac:dyDescent="0.25">
      <c r="A4" s="41" t="s">
        <v>6</v>
      </c>
      <c r="B4" t="str">
        <f t="shared" si="0"/>
        <v>AL-500</v>
      </c>
    </row>
    <row r="5" spans="1:2" ht="15" x14ac:dyDescent="0.25">
      <c r="A5" s="41" t="s">
        <v>7</v>
      </c>
      <c r="B5" t="str">
        <f t="shared" si="0"/>
        <v>AL-501</v>
      </c>
    </row>
    <row r="6" spans="1:2" ht="15" x14ac:dyDescent="0.25">
      <c r="A6" s="41" t="s">
        <v>8</v>
      </c>
      <c r="B6" t="str">
        <f t="shared" si="0"/>
        <v>AL-502</v>
      </c>
    </row>
    <row r="7" spans="1:2" ht="15" x14ac:dyDescent="0.25">
      <c r="A7" s="41" t="s">
        <v>9</v>
      </c>
      <c r="B7" t="str">
        <f t="shared" si="0"/>
        <v>AL-503</v>
      </c>
    </row>
    <row r="8" spans="1:2" ht="15" x14ac:dyDescent="0.25">
      <c r="A8" s="41" t="s">
        <v>10</v>
      </c>
      <c r="B8" t="str">
        <f t="shared" si="0"/>
        <v>AL-504</v>
      </c>
    </row>
    <row r="9" spans="1:2" ht="15" x14ac:dyDescent="0.25">
      <c r="A9" s="41" t="s">
        <v>11</v>
      </c>
      <c r="B9" t="str">
        <f t="shared" si="0"/>
        <v>AL-505</v>
      </c>
    </row>
    <row r="10" spans="1:2" ht="15" x14ac:dyDescent="0.25">
      <c r="A10" s="41" t="s">
        <v>12</v>
      </c>
      <c r="B10" t="str">
        <f t="shared" si="0"/>
        <v>AL-506</v>
      </c>
    </row>
    <row r="11" spans="1:2" ht="15" x14ac:dyDescent="0.25">
      <c r="A11" s="41" t="s">
        <v>13</v>
      </c>
      <c r="B11" t="str">
        <f t="shared" si="0"/>
        <v>AL-507</v>
      </c>
    </row>
    <row r="12" spans="1:2" ht="15" x14ac:dyDescent="0.25">
      <c r="A12" s="41" t="s">
        <v>14</v>
      </c>
      <c r="B12" t="str">
        <f t="shared" si="0"/>
        <v>AR-500</v>
      </c>
    </row>
    <row r="13" spans="1:2" ht="15" x14ac:dyDescent="0.25">
      <c r="A13" s="41" t="s">
        <v>15</v>
      </c>
      <c r="B13" t="str">
        <f t="shared" si="0"/>
        <v>AR-501</v>
      </c>
    </row>
    <row r="14" spans="1:2" ht="15" x14ac:dyDescent="0.25">
      <c r="A14" s="41" t="s">
        <v>1947</v>
      </c>
      <c r="B14" t="str">
        <f t="shared" si="0"/>
        <v>AR-503</v>
      </c>
    </row>
    <row r="15" spans="1:2" ht="15" x14ac:dyDescent="0.25">
      <c r="A15" s="41" t="s">
        <v>1948</v>
      </c>
      <c r="B15" t="str">
        <f t="shared" si="0"/>
        <v>AR-504</v>
      </c>
    </row>
    <row r="16" spans="1:2" ht="15" x14ac:dyDescent="0.25">
      <c r="A16" s="41" t="s">
        <v>1949</v>
      </c>
      <c r="B16" t="str">
        <f t="shared" si="0"/>
        <v>AR-505</v>
      </c>
    </row>
    <row r="17" spans="1:2" ht="15" x14ac:dyDescent="0.25">
      <c r="A17" s="41" t="s">
        <v>1950</v>
      </c>
      <c r="B17" t="str">
        <f t="shared" si="0"/>
        <v>AR-508</v>
      </c>
    </row>
    <row r="18" spans="1:2" ht="15" x14ac:dyDescent="0.25">
      <c r="A18" s="41" t="s">
        <v>16</v>
      </c>
      <c r="B18" t="str">
        <f t="shared" si="0"/>
        <v>AR-512</v>
      </c>
    </row>
    <row r="19" spans="1:2" ht="15" x14ac:dyDescent="0.25">
      <c r="A19" s="41" t="s">
        <v>17</v>
      </c>
      <c r="B19" t="str">
        <f t="shared" si="0"/>
        <v>AZ-500</v>
      </c>
    </row>
    <row r="20" spans="1:2" ht="15" x14ac:dyDescent="0.25">
      <c r="A20" s="41" t="s">
        <v>18</v>
      </c>
      <c r="B20" t="str">
        <f t="shared" si="0"/>
        <v>AZ-501</v>
      </c>
    </row>
    <row r="21" spans="1:2" ht="15" x14ac:dyDescent="0.25">
      <c r="A21" s="41" t="s">
        <v>1951</v>
      </c>
      <c r="B21" t="str">
        <f t="shared" si="0"/>
        <v>AZ-502</v>
      </c>
    </row>
    <row r="22" spans="1:2" ht="15" x14ac:dyDescent="0.25">
      <c r="A22" s="41" t="s">
        <v>19</v>
      </c>
      <c r="B22" t="str">
        <f t="shared" si="0"/>
        <v>CA-500</v>
      </c>
    </row>
    <row r="23" spans="1:2" x14ac:dyDescent="0.3">
      <c r="A23" s="41" t="s">
        <v>20</v>
      </c>
      <c r="B23" t="str">
        <f t="shared" si="0"/>
        <v>CA-501</v>
      </c>
    </row>
    <row r="24" spans="1:2" x14ac:dyDescent="0.3">
      <c r="A24" s="41" t="s">
        <v>1952</v>
      </c>
      <c r="B24" t="str">
        <f t="shared" si="0"/>
        <v>CA-502</v>
      </c>
    </row>
    <row r="25" spans="1:2" x14ac:dyDescent="0.3">
      <c r="A25" s="41" t="s">
        <v>21</v>
      </c>
      <c r="B25" t="str">
        <f t="shared" si="0"/>
        <v>CA-503</v>
      </c>
    </row>
    <row r="26" spans="1:2" x14ac:dyDescent="0.3">
      <c r="A26" s="41" t="s">
        <v>22</v>
      </c>
      <c r="B26" t="str">
        <f t="shared" si="0"/>
        <v>CA-504</v>
      </c>
    </row>
    <row r="27" spans="1:2" x14ac:dyDescent="0.3">
      <c r="A27" s="41" t="s">
        <v>23</v>
      </c>
      <c r="B27" t="str">
        <f t="shared" si="0"/>
        <v>CA-505</v>
      </c>
    </row>
    <row r="28" spans="1:2" x14ac:dyDescent="0.3">
      <c r="A28" s="41" t="s">
        <v>24</v>
      </c>
      <c r="B28" t="str">
        <f t="shared" si="0"/>
        <v>CA-506</v>
      </c>
    </row>
    <row r="29" spans="1:2" x14ac:dyDescent="0.3">
      <c r="A29" s="41" t="s">
        <v>25</v>
      </c>
      <c r="B29" t="str">
        <f t="shared" si="0"/>
        <v>CA-507</v>
      </c>
    </row>
    <row r="30" spans="1:2" x14ac:dyDescent="0.3">
      <c r="A30" s="41" t="s">
        <v>26</v>
      </c>
      <c r="B30" t="str">
        <f t="shared" si="0"/>
        <v>CA-508</v>
      </c>
    </row>
    <row r="31" spans="1:2" x14ac:dyDescent="0.3">
      <c r="A31" s="41" t="s">
        <v>27</v>
      </c>
      <c r="B31" t="str">
        <f t="shared" si="0"/>
        <v>CA-509</v>
      </c>
    </row>
    <row r="32" spans="1:2" x14ac:dyDescent="0.3">
      <c r="A32" s="41" t="s">
        <v>28</v>
      </c>
      <c r="B32" t="str">
        <f t="shared" si="0"/>
        <v>CA-510</v>
      </c>
    </row>
    <row r="33" spans="1:2" x14ac:dyDescent="0.3">
      <c r="A33" s="41" t="s">
        <v>29</v>
      </c>
      <c r="B33" t="str">
        <f t="shared" si="0"/>
        <v>CA-511</v>
      </c>
    </row>
    <row r="34" spans="1:2" x14ac:dyDescent="0.3">
      <c r="A34" s="41" t="s">
        <v>30</v>
      </c>
      <c r="B34" t="str">
        <f t="shared" si="0"/>
        <v>CA-512</v>
      </c>
    </row>
    <row r="35" spans="1:2" x14ac:dyDescent="0.3">
      <c r="A35" s="41" t="s">
        <v>31</v>
      </c>
      <c r="B35" t="str">
        <f t="shared" si="0"/>
        <v>CA-513</v>
      </c>
    </row>
    <row r="36" spans="1:2" x14ac:dyDescent="0.3">
      <c r="A36" s="41" t="s">
        <v>1953</v>
      </c>
      <c r="B36" t="str">
        <f t="shared" si="0"/>
        <v>CA-514</v>
      </c>
    </row>
    <row r="37" spans="1:2" x14ac:dyDescent="0.3">
      <c r="A37" s="41" t="s">
        <v>32</v>
      </c>
      <c r="B37" t="str">
        <f t="shared" si="0"/>
        <v>CA-515</v>
      </c>
    </row>
    <row r="38" spans="1:2" x14ac:dyDescent="0.3">
      <c r="A38" s="41" t="s">
        <v>1954</v>
      </c>
      <c r="B38" t="str">
        <f t="shared" si="0"/>
        <v>CA-516</v>
      </c>
    </row>
    <row r="39" spans="1:2" x14ac:dyDescent="0.3">
      <c r="A39" s="41" t="s">
        <v>33</v>
      </c>
      <c r="B39" t="str">
        <f t="shared" si="0"/>
        <v>CA-517</v>
      </c>
    </row>
    <row r="40" spans="1:2" x14ac:dyDescent="0.3">
      <c r="A40" s="41" t="s">
        <v>34</v>
      </c>
      <c r="B40" t="str">
        <f t="shared" si="0"/>
        <v>CA-518</v>
      </c>
    </row>
    <row r="41" spans="1:2" x14ac:dyDescent="0.3">
      <c r="A41" s="41" t="s">
        <v>35</v>
      </c>
      <c r="B41" t="str">
        <f t="shared" si="0"/>
        <v>CA-519</v>
      </c>
    </row>
    <row r="42" spans="1:2" x14ac:dyDescent="0.3">
      <c r="A42" s="41" t="s">
        <v>36</v>
      </c>
      <c r="B42" t="str">
        <f t="shared" si="0"/>
        <v>CA-520</v>
      </c>
    </row>
    <row r="43" spans="1:2" x14ac:dyDescent="0.3">
      <c r="A43" s="41" t="s">
        <v>1955</v>
      </c>
      <c r="B43" t="str">
        <f t="shared" si="0"/>
        <v>CA-521</v>
      </c>
    </row>
    <row r="44" spans="1:2" x14ac:dyDescent="0.3">
      <c r="A44" s="41" t="s">
        <v>37</v>
      </c>
      <c r="B44" t="str">
        <f t="shared" si="0"/>
        <v>CA-522</v>
      </c>
    </row>
    <row r="45" spans="1:2" x14ac:dyDescent="0.3">
      <c r="A45" s="41" t="s">
        <v>1956</v>
      </c>
      <c r="B45" t="str">
        <f t="shared" si="0"/>
        <v>CA-523</v>
      </c>
    </row>
    <row r="46" spans="1:2" x14ac:dyDescent="0.3">
      <c r="A46" s="41" t="s">
        <v>1957</v>
      </c>
      <c r="B46" t="str">
        <f t="shared" si="0"/>
        <v>CA-524</v>
      </c>
    </row>
    <row r="47" spans="1:2" x14ac:dyDescent="0.3">
      <c r="A47" s="41" t="s">
        <v>38</v>
      </c>
      <c r="B47" t="str">
        <f t="shared" si="0"/>
        <v>CA-525</v>
      </c>
    </row>
    <row r="48" spans="1:2" x14ac:dyDescent="0.3">
      <c r="A48" s="41" t="s">
        <v>1958</v>
      </c>
      <c r="B48" t="str">
        <f t="shared" si="0"/>
        <v>CA-526</v>
      </c>
    </row>
    <row r="49" spans="1:2" x14ac:dyDescent="0.3">
      <c r="A49" s="41" t="s">
        <v>1959</v>
      </c>
      <c r="B49" t="str">
        <f t="shared" si="0"/>
        <v>CA-527</v>
      </c>
    </row>
    <row r="50" spans="1:2" x14ac:dyDescent="0.3">
      <c r="A50" s="41" t="s">
        <v>1960</v>
      </c>
      <c r="B50" t="str">
        <f t="shared" si="0"/>
        <v>CA-529</v>
      </c>
    </row>
    <row r="51" spans="1:2" x14ac:dyDescent="0.3">
      <c r="A51" s="41" t="s">
        <v>39</v>
      </c>
      <c r="B51" t="str">
        <f t="shared" si="0"/>
        <v>CA-600</v>
      </c>
    </row>
    <row r="52" spans="1:2" x14ac:dyDescent="0.3">
      <c r="A52" s="41" t="s">
        <v>1961</v>
      </c>
      <c r="B52" t="str">
        <f t="shared" si="0"/>
        <v>CA-601</v>
      </c>
    </row>
    <row r="53" spans="1:2" x14ac:dyDescent="0.3">
      <c r="A53" s="41" t="s">
        <v>1962</v>
      </c>
      <c r="B53" t="str">
        <f t="shared" si="0"/>
        <v>CA-602</v>
      </c>
    </row>
    <row r="54" spans="1:2" x14ac:dyDescent="0.3">
      <c r="A54" s="41" t="s">
        <v>40</v>
      </c>
      <c r="B54" t="str">
        <f t="shared" si="0"/>
        <v>CA-603</v>
      </c>
    </row>
    <row r="55" spans="1:2" x14ac:dyDescent="0.3">
      <c r="A55" s="41" t="s">
        <v>41</v>
      </c>
      <c r="B55" t="str">
        <f t="shared" si="0"/>
        <v>CA-604</v>
      </c>
    </row>
    <row r="56" spans="1:2" x14ac:dyDescent="0.3">
      <c r="A56" s="41" t="s">
        <v>42</v>
      </c>
      <c r="B56" t="str">
        <f t="shared" si="0"/>
        <v>CA-606</v>
      </c>
    </row>
    <row r="57" spans="1:2" x14ac:dyDescent="0.3">
      <c r="A57" s="41" t="s">
        <v>43</v>
      </c>
      <c r="B57" t="str">
        <f t="shared" si="0"/>
        <v>CA-607</v>
      </c>
    </row>
    <row r="58" spans="1:2" x14ac:dyDescent="0.3">
      <c r="A58" s="41" t="s">
        <v>44</v>
      </c>
      <c r="B58" t="str">
        <f t="shared" si="0"/>
        <v>CA-608</v>
      </c>
    </row>
    <row r="59" spans="1:2" x14ac:dyDescent="0.3">
      <c r="A59" s="41" t="s">
        <v>45</v>
      </c>
      <c r="B59" t="str">
        <f t="shared" si="0"/>
        <v>CA-609</v>
      </c>
    </row>
    <row r="60" spans="1:2" x14ac:dyDescent="0.3">
      <c r="A60" s="41" t="s">
        <v>1963</v>
      </c>
      <c r="B60" t="str">
        <f t="shared" si="0"/>
        <v>CA-611</v>
      </c>
    </row>
    <row r="61" spans="1:2" x14ac:dyDescent="0.3">
      <c r="A61" s="41" t="s">
        <v>46</v>
      </c>
      <c r="B61" t="str">
        <f t="shared" si="0"/>
        <v>CA-612</v>
      </c>
    </row>
    <row r="62" spans="1:2" x14ac:dyDescent="0.3">
      <c r="A62" s="41" t="s">
        <v>47</v>
      </c>
      <c r="B62" t="str">
        <f t="shared" si="0"/>
        <v>CA-613</v>
      </c>
    </row>
    <row r="63" spans="1:2" x14ac:dyDescent="0.3">
      <c r="A63" s="41" t="s">
        <v>48</v>
      </c>
      <c r="B63" t="str">
        <f t="shared" si="0"/>
        <v>CA-614</v>
      </c>
    </row>
    <row r="64" spans="1:2" x14ac:dyDescent="0.3">
      <c r="A64" s="41" t="s">
        <v>1964</v>
      </c>
      <c r="B64" t="str">
        <f t="shared" si="0"/>
        <v>CA-615</v>
      </c>
    </row>
    <row r="65" spans="1:2" x14ac:dyDescent="0.3">
      <c r="A65" s="41" t="s">
        <v>49</v>
      </c>
      <c r="B65" t="str">
        <f t="shared" si="0"/>
        <v>CO-500</v>
      </c>
    </row>
    <row r="66" spans="1:2" x14ac:dyDescent="0.3">
      <c r="A66" s="41" t="s">
        <v>1965</v>
      </c>
      <c r="B66" t="str">
        <f t="shared" si="0"/>
        <v>CO-503</v>
      </c>
    </row>
    <row r="67" spans="1:2" x14ac:dyDescent="0.3">
      <c r="A67" s="41" t="s">
        <v>50</v>
      </c>
      <c r="B67" t="str">
        <f t="shared" ref="B67:B129" si="1">LEFT(A67,6)</f>
        <v>CO-504</v>
      </c>
    </row>
    <row r="68" spans="1:2" x14ac:dyDescent="0.3">
      <c r="A68" s="41" t="s">
        <v>1966</v>
      </c>
      <c r="B68" t="str">
        <f t="shared" si="1"/>
        <v>CT-503</v>
      </c>
    </row>
    <row r="69" spans="1:2" x14ac:dyDescent="0.3">
      <c r="A69" s="41" t="s">
        <v>51</v>
      </c>
      <c r="B69" t="str">
        <f t="shared" si="1"/>
        <v>CT-505</v>
      </c>
    </row>
    <row r="70" spans="1:2" x14ac:dyDescent="0.3">
      <c r="A70" s="41" t="s">
        <v>52</v>
      </c>
      <c r="B70" t="str">
        <f t="shared" si="1"/>
        <v>DC-500</v>
      </c>
    </row>
    <row r="71" spans="1:2" x14ac:dyDescent="0.3">
      <c r="A71" s="41" t="s">
        <v>53</v>
      </c>
      <c r="B71" t="str">
        <f t="shared" si="1"/>
        <v>DE-500</v>
      </c>
    </row>
    <row r="72" spans="1:2" x14ac:dyDescent="0.3">
      <c r="A72" s="41" t="s">
        <v>1967</v>
      </c>
      <c r="B72" t="str">
        <f t="shared" si="1"/>
        <v>FL-500</v>
      </c>
    </row>
    <row r="73" spans="1:2" x14ac:dyDescent="0.3">
      <c r="A73" s="41" t="s">
        <v>54</v>
      </c>
      <c r="B73" t="str">
        <f t="shared" si="1"/>
        <v>FL-501</v>
      </c>
    </row>
    <row r="74" spans="1:2" x14ac:dyDescent="0.3">
      <c r="A74" s="41" t="s">
        <v>1968</v>
      </c>
      <c r="B74" t="str">
        <f t="shared" si="1"/>
        <v>FL-502</v>
      </c>
    </row>
    <row r="75" spans="1:2" x14ac:dyDescent="0.3">
      <c r="A75" s="41" t="s">
        <v>1969</v>
      </c>
      <c r="B75" t="str">
        <f t="shared" si="1"/>
        <v>FL-503</v>
      </c>
    </row>
    <row r="76" spans="1:2" x14ac:dyDescent="0.3">
      <c r="A76" s="41" t="s">
        <v>1970</v>
      </c>
      <c r="B76" t="str">
        <f t="shared" si="1"/>
        <v>FL-504</v>
      </c>
    </row>
    <row r="77" spans="1:2" x14ac:dyDescent="0.3">
      <c r="A77" s="41" t="s">
        <v>55</v>
      </c>
      <c r="B77" t="str">
        <f t="shared" si="1"/>
        <v>FL-505</v>
      </c>
    </row>
    <row r="78" spans="1:2" x14ac:dyDescent="0.3">
      <c r="A78" s="41" t="s">
        <v>56</v>
      </c>
      <c r="B78" t="str">
        <f t="shared" si="1"/>
        <v>FL-506</v>
      </c>
    </row>
    <row r="79" spans="1:2" x14ac:dyDescent="0.3">
      <c r="A79" s="41" t="s">
        <v>57</v>
      </c>
      <c r="B79" t="str">
        <f t="shared" si="1"/>
        <v>FL-507</v>
      </c>
    </row>
    <row r="80" spans="1:2" x14ac:dyDescent="0.3">
      <c r="A80" s="41" t="s">
        <v>58</v>
      </c>
      <c r="B80" t="str">
        <f t="shared" si="1"/>
        <v>FL-508</v>
      </c>
    </row>
    <row r="81" spans="1:2" x14ac:dyDescent="0.3">
      <c r="A81" s="41" t="s">
        <v>59</v>
      </c>
      <c r="B81" t="str">
        <f t="shared" si="1"/>
        <v>FL-509</v>
      </c>
    </row>
    <row r="82" spans="1:2" x14ac:dyDescent="0.3">
      <c r="A82" s="41" t="s">
        <v>60</v>
      </c>
      <c r="B82" t="str">
        <f t="shared" si="1"/>
        <v>FL-510</v>
      </c>
    </row>
    <row r="83" spans="1:2" x14ac:dyDescent="0.3">
      <c r="A83" s="41" t="s">
        <v>1971</v>
      </c>
      <c r="B83" t="str">
        <f t="shared" si="1"/>
        <v>FL-511</v>
      </c>
    </row>
    <row r="84" spans="1:2" x14ac:dyDescent="0.3">
      <c r="A84" s="41" t="s">
        <v>61</v>
      </c>
      <c r="B84" t="str">
        <f t="shared" si="1"/>
        <v>FL-512</v>
      </c>
    </row>
    <row r="85" spans="1:2" x14ac:dyDescent="0.3">
      <c r="A85" s="41" t="s">
        <v>1972</v>
      </c>
      <c r="B85" t="str">
        <f t="shared" si="1"/>
        <v>FL-513</v>
      </c>
    </row>
    <row r="86" spans="1:2" x14ac:dyDescent="0.3">
      <c r="A86" s="41" t="s">
        <v>62</v>
      </c>
      <c r="B86" t="str">
        <f t="shared" si="1"/>
        <v>FL-514</v>
      </c>
    </row>
    <row r="87" spans="1:2" x14ac:dyDescent="0.3">
      <c r="A87" s="41" t="s">
        <v>63</v>
      </c>
      <c r="B87" t="str">
        <f t="shared" si="1"/>
        <v>FL-515</v>
      </c>
    </row>
    <row r="88" spans="1:2" x14ac:dyDescent="0.3">
      <c r="A88" s="41" t="s">
        <v>64</v>
      </c>
      <c r="B88" t="str">
        <f t="shared" si="1"/>
        <v>FL-517</v>
      </c>
    </row>
    <row r="89" spans="1:2" x14ac:dyDescent="0.3">
      <c r="A89" s="41" t="s">
        <v>65</v>
      </c>
      <c r="B89" t="str">
        <f t="shared" si="1"/>
        <v>FL-518</v>
      </c>
    </row>
    <row r="90" spans="1:2" x14ac:dyDescent="0.3">
      <c r="A90" s="41" t="s">
        <v>66</v>
      </c>
      <c r="B90" t="str">
        <f t="shared" si="1"/>
        <v>FL-519</v>
      </c>
    </row>
    <row r="91" spans="1:2" x14ac:dyDescent="0.3">
      <c r="A91" s="41" t="s">
        <v>67</v>
      </c>
      <c r="B91" t="str">
        <f t="shared" si="1"/>
        <v>FL-520</v>
      </c>
    </row>
    <row r="92" spans="1:2" x14ac:dyDescent="0.3">
      <c r="A92" s="41" t="s">
        <v>1973</v>
      </c>
      <c r="B92" t="str">
        <f t="shared" si="1"/>
        <v>FL-600</v>
      </c>
    </row>
    <row r="93" spans="1:2" x14ac:dyDescent="0.3">
      <c r="A93" s="41" t="s">
        <v>68</v>
      </c>
      <c r="B93" t="str">
        <f t="shared" si="1"/>
        <v>FL-601</v>
      </c>
    </row>
    <row r="94" spans="1:2" x14ac:dyDescent="0.3">
      <c r="A94" s="41" t="s">
        <v>69</v>
      </c>
      <c r="B94" t="str">
        <f t="shared" si="1"/>
        <v>FL-602</v>
      </c>
    </row>
    <row r="95" spans="1:2" x14ac:dyDescent="0.3">
      <c r="A95" s="41" t="s">
        <v>1974</v>
      </c>
      <c r="B95" t="str">
        <f t="shared" si="1"/>
        <v>FL-603</v>
      </c>
    </row>
    <row r="96" spans="1:2" x14ac:dyDescent="0.3">
      <c r="A96" s="41" t="s">
        <v>70</v>
      </c>
      <c r="B96" t="str">
        <f t="shared" si="1"/>
        <v>FL-604</v>
      </c>
    </row>
    <row r="97" spans="1:2" x14ac:dyDescent="0.3">
      <c r="A97" s="41" t="s">
        <v>71</v>
      </c>
      <c r="B97" t="str">
        <f t="shared" si="1"/>
        <v>FL-605</v>
      </c>
    </row>
    <row r="98" spans="1:2" x14ac:dyDescent="0.3">
      <c r="A98" s="41" t="s">
        <v>72</v>
      </c>
      <c r="B98" t="str">
        <f t="shared" si="1"/>
        <v>FL-606</v>
      </c>
    </row>
    <row r="99" spans="1:2" x14ac:dyDescent="0.3">
      <c r="A99" s="41" t="s">
        <v>73</v>
      </c>
      <c r="B99" t="str">
        <f t="shared" si="1"/>
        <v>GA-500</v>
      </c>
    </row>
    <row r="100" spans="1:2" x14ac:dyDescent="0.3">
      <c r="A100" s="41" t="s">
        <v>74</v>
      </c>
      <c r="B100" t="str">
        <f t="shared" si="1"/>
        <v>GA-501</v>
      </c>
    </row>
    <row r="101" spans="1:2" x14ac:dyDescent="0.3">
      <c r="A101" s="41" t="s">
        <v>75</v>
      </c>
      <c r="B101" t="str">
        <f t="shared" si="1"/>
        <v>GA-502</v>
      </c>
    </row>
    <row r="102" spans="1:2" x14ac:dyDescent="0.3">
      <c r="A102" s="41" t="s">
        <v>1975</v>
      </c>
      <c r="B102" t="str">
        <f t="shared" si="1"/>
        <v>GA-503</v>
      </c>
    </row>
    <row r="103" spans="1:2" x14ac:dyDescent="0.3">
      <c r="A103" s="41" t="s">
        <v>1976</v>
      </c>
      <c r="B103" t="str">
        <f t="shared" si="1"/>
        <v>GA-504</v>
      </c>
    </row>
    <row r="104" spans="1:2" x14ac:dyDescent="0.3">
      <c r="A104" s="41" t="s">
        <v>76</v>
      </c>
      <c r="B104" t="str">
        <f t="shared" si="1"/>
        <v>GA-505</v>
      </c>
    </row>
    <row r="105" spans="1:2" x14ac:dyDescent="0.3">
      <c r="A105" s="41" t="s">
        <v>77</v>
      </c>
      <c r="B105" t="str">
        <f t="shared" si="1"/>
        <v>GA-506</v>
      </c>
    </row>
    <row r="106" spans="1:2" x14ac:dyDescent="0.3">
      <c r="A106" s="41" t="s">
        <v>78</v>
      </c>
      <c r="B106" t="str">
        <f t="shared" si="1"/>
        <v>GA-507</v>
      </c>
    </row>
    <row r="107" spans="1:2" x14ac:dyDescent="0.3">
      <c r="A107" s="41" t="s">
        <v>79</v>
      </c>
      <c r="B107" t="str">
        <f t="shared" si="1"/>
        <v>GA-508</v>
      </c>
    </row>
    <row r="108" spans="1:2" x14ac:dyDescent="0.3">
      <c r="A108" s="41" t="s">
        <v>80</v>
      </c>
      <c r="B108" t="str">
        <f t="shared" si="1"/>
        <v>GU-500</v>
      </c>
    </row>
    <row r="109" spans="1:2" x14ac:dyDescent="0.3">
      <c r="A109" s="41" t="s">
        <v>81</v>
      </c>
      <c r="B109" t="str">
        <f t="shared" si="1"/>
        <v>HI-500</v>
      </c>
    </row>
    <row r="110" spans="1:2" x14ac:dyDescent="0.3">
      <c r="A110" s="41" t="s">
        <v>1977</v>
      </c>
      <c r="B110" t="str">
        <f t="shared" si="1"/>
        <v>HI-501</v>
      </c>
    </row>
    <row r="111" spans="1:2" x14ac:dyDescent="0.3">
      <c r="A111" s="41" t="s">
        <v>82</v>
      </c>
      <c r="B111" t="str">
        <f t="shared" si="1"/>
        <v>IA-500</v>
      </c>
    </row>
    <row r="112" spans="1:2" x14ac:dyDescent="0.3">
      <c r="A112" s="41" t="s">
        <v>83</v>
      </c>
      <c r="B112" t="str">
        <f t="shared" si="1"/>
        <v>IA-501</v>
      </c>
    </row>
    <row r="113" spans="1:2" x14ac:dyDescent="0.3">
      <c r="A113" s="41" t="s">
        <v>84</v>
      </c>
      <c r="B113" t="str">
        <f t="shared" si="1"/>
        <v>IA-502</v>
      </c>
    </row>
    <row r="114" spans="1:2" x14ac:dyDescent="0.3">
      <c r="A114" s="41" t="s">
        <v>85</v>
      </c>
      <c r="B114" t="str">
        <f t="shared" si="1"/>
        <v>ID-500</v>
      </c>
    </row>
    <row r="115" spans="1:2" x14ac:dyDescent="0.3">
      <c r="A115" s="41" t="s">
        <v>86</v>
      </c>
      <c r="B115" t="str">
        <f t="shared" si="1"/>
        <v>ID-501</v>
      </c>
    </row>
    <row r="116" spans="1:2" x14ac:dyDescent="0.3">
      <c r="A116" s="41" t="s">
        <v>87</v>
      </c>
      <c r="B116" t="str">
        <f t="shared" si="1"/>
        <v>IL-500</v>
      </c>
    </row>
    <row r="117" spans="1:2" x14ac:dyDescent="0.3">
      <c r="A117" s="41" t="s">
        <v>88</v>
      </c>
      <c r="B117" t="str">
        <f t="shared" si="1"/>
        <v>IL-501</v>
      </c>
    </row>
    <row r="118" spans="1:2" x14ac:dyDescent="0.3">
      <c r="A118" s="41" t="s">
        <v>1978</v>
      </c>
      <c r="B118" t="str">
        <f t="shared" si="1"/>
        <v>IL-502</v>
      </c>
    </row>
    <row r="119" spans="1:2" x14ac:dyDescent="0.3">
      <c r="A119" s="41" t="s">
        <v>1979</v>
      </c>
      <c r="B119" t="str">
        <f t="shared" si="1"/>
        <v>IL-503</v>
      </c>
    </row>
    <row r="120" spans="1:2" x14ac:dyDescent="0.3">
      <c r="A120" s="41" t="s">
        <v>89</v>
      </c>
      <c r="B120" t="str">
        <f t="shared" si="1"/>
        <v>IL-504</v>
      </c>
    </row>
    <row r="121" spans="1:2" x14ac:dyDescent="0.3">
      <c r="A121" s="41" t="s">
        <v>1980</v>
      </c>
      <c r="B121" t="str">
        <f t="shared" si="1"/>
        <v>IL-506</v>
      </c>
    </row>
    <row r="122" spans="1:2" x14ac:dyDescent="0.3">
      <c r="A122" s="41" t="s">
        <v>1981</v>
      </c>
      <c r="B122" t="str">
        <f t="shared" si="1"/>
        <v>IL-507</v>
      </c>
    </row>
    <row r="123" spans="1:2" x14ac:dyDescent="0.3">
      <c r="A123" s="41" t="s">
        <v>1982</v>
      </c>
      <c r="B123" t="str">
        <f t="shared" si="1"/>
        <v>IL-508</v>
      </c>
    </row>
    <row r="124" spans="1:2" x14ac:dyDescent="0.3">
      <c r="A124" s="41" t="s">
        <v>90</v>
      </c>
      <c r="B124" t="str">
        <f t="shared" si="1"/>
        <v>IL-509</v>
      </c>
    </row>
    <row r="125" spans="1:2" x14ac:dyDescent="0.3">
      <c r="A125" s="41" t="s">
        <v>91</v>
      </c>
      <c r="B125" t="str">
        <f t="shared" si="1"/>
        <v>IL-510</v>
      </c>
    </row>
    <row r="126" spans="1:2" x14ac:dyDescent="0.3">
      <c r="A126" s="41" t="s">
        <v>92</v>
      </c>
      <c r="B126" t="str">
        <f t="shared" si="1"/>
        <v>IL-511</v>
      </c>
    </row>
    <row r="127" spans="1:2" x14ac:dyDescent="0.3">
      <c r="A127" s="41" t="s">
        <v>93</v>
      </c>
      <c r="B127" t="str">
        <f t="shared" si="1"/>
        <v>IL-512</v>
      </c>
    </row>
    <row r="128" spans="1:2" x14ac:dyDescent="0.3">
      <c r="A128" s="41" t="s">
        <v>94</v>
      </c>
      <c r="B128" t="str">
        <f t="shared" si="1"/>
        <v>IL-513</v>
      </c>
    </row>
    <row r="129" spans="1:2" x14ac:dyDescent="0.3">
      <c r="A129" s="41" t="s">
        <v>95</v>
      </c>
      <c r="B129" t="str">
        <f t="shared" si="1"/>
        <v>IL-514</v>
      </c>
    </row>
    <row r="130" spans="1:2" x14ac:dyDescent="0.3">
      <c r="A130" s="41" t="s">
        <v>96</v>
      </c>
      <c r="B130" t="str">
        <f t="shared" ref="B130:B192" si="2">LEFT(A130,6)</f>
        <v>IL-515</v>
      </c>
    </row>
    <row r="131" spans="1:2" x14ac:dyDescent="0.3">
      <c r="A131" s="41" t="s">
        <v>97</v>
      </c>
      <c r="B131" t="str">
        <f t="shared" si="2"/>
        <v>IL-516</v>
      </c>
    </row>
    <row r="132" spans="1:2" x14ac:dyDescent="0.3">
      <c r="A132" s="41" t="s">
        <v>1983</v>
      </c>
      <c r="B132" t="str">
        <f t="shared" si="2"/>
        <v>IL-517</v>
      </c>
    </row>
    <row r="133" spans="1:2" x14ac:dyDescent="0.3">
      <c r="A133" s="41" t="s">
        <v>1984</v>
      </c>
      <c r="B133" t="str">
        <f t="shared" si="2"/>
        <v>IL-518</v>
      </c>
    </row>
    <row r="134" spans="1:2" x14ac:dyDescent="0.3">
      <c r="A134" s="41" t="s">
        <v>98</v>
      </c>
      <c r="B134" t="str">
        <f t="shared" si="2"/>
        <v>IL-519</v>
      </c>
    </row>
    <row r="135" spans="1:2" x14ac:dyDescent="0.3">
      <c r="A135" s="41" t="s">
        <v>99</v>
      </c>
      <c r="B135" t="str">
        <f t="shared" si="2"/>
        <v>IL-520</v>
      </c>
    </row>
    <row r="136" spans="1:2" x14ac:dyDescent="0.3">
      <c r="A136" s="41" t="s">
        <v>1985</v>
      </c>
      <c r="B136" t="str">
        <f t="shared" si="2"/>
        <v>IN-500</v>
      </c>
    </row>
    <row r="137" spans="1:2" x14ac:dyDescent="0.3">
      <c r="A137" s="41" t="s">
        <v>100</v>
      </c>
      <c r="B137" t="str">
        <f t="shared" si="2"/>
        <v>IN-502</v>
      </c>
    </row>
    <row r="138" spans="1:2" x14ac:dyDescent="0.3">
      <c r="A138" s="41" t="s">
        <v>101</v>
      </c>
      <c r="B138" t="str">
        <f t="shared" si="2"/>
        <v>IN-503</v>
      </c>
    </row>
    <row r="139" spans="1:2" x14ac:dyDescent="0.3">
      <c r="A139" s="41" t="s">
        <v>102</v>
      </c>
      <c r="B139" t="str">
        <f t="shared" si="2"/>
        <v>KS-502</v>
      </c>
    </row>
    <row r="140" spans="1:2" x14ac:dyDescent="0.3">
      <c r="A140" s="41" t="s">
        <v>103</v>
      </c>
      <c r="B140" t="str">
        <f t="shared" si="2"/>
        <v>KS-503</v>
      </c>
    </row>
    <row r="141" spans="1:2" x14ac:dyDescent="0.3">
      <c r="A141" s="41" t="s">
        <v>1986</v>
      </c>
      <c r="B141" t="str">
        <f t="shared" si="2"/>
        <v>KS-505</v>
      </c>
    </row>
    <row r="142" spans="1:2" x14ac:dyDescent="0.3">
      <c r="A142" s="41" t="s">
        <v>104</v>
      </c>
      <c r="B142" t="str">
        <f t="shared" si="2"/>
        <v>KS-507</v>
      </c>
    </row>
    <row r="143" spans="1:2" x14ac:dyDescent="0.3">
      <c r="A143" s="41" t="s">
        <v>105</v>
      </c>
      <c r="B143" t="str">
        <f t="shared" si="2"/>
        <v>KY-500</v>
      </c>
    </row>
    <row r="144" spans="1:2" x14ac:dyDescent="0.3">
      <c r="A144" s="41" t="s">
        <v>1987</v>
      </c>
      <c r="B144" t="str">
        <f t="shared" si="2"/>
        <v>KY-501</v>
      </c>
    </row>
    <row r="145" spans="1:2" x14ac:dyDescent="0.3">
      <c r="A145" s="41" t="s">
        <v>1988</v>
      </c>
      <c r="B145" t="str">
        <f t="shared" si="2"/>
        <v>KY-502</v>
      </c>
    </row>
    <row r="146" spans="1:2" x14ac:dyDescent="0.3">
      <c r="A146" s="41" t="s">
        <v>1989</v>
      </c>
      <c r="B146" t="str">
        <f t="shared" si="2"/>
        <v>LA-500</v>
      </c>
    </row>
    <row r="147" spans="1:2" x14ac:dyDescent="0.3">
      <c r="A147" s="41" t="s">
        <v>1990</v>
      </c>
      <c r="B147" t="str">
        <f t="shared" si="2"/>
        <v>LA-502</v>
      </c>
    </row>
    <row r="148" spans="1:2" x14ac:dyDescent="0.3">
      <c r="A148" s="41" t="s">
        <v>106</v>
      </c>
      <c r="B148" t="str">
        <f t="shared" si="2"/>
        <v>LA-503</v>
      </c>
    </row>
    <row r="149" spans="1:2" x14ac:dyDescent="0.3">
      <c r="A149" s="41" t="s">
        <v>107</v>
      </c>
      <c r="B149" t="str">
        <f t="shared" si="2"/>
        <v>LA-504</v>
      </c>
    </row>
    <row r="150" spans="1:2" x14ac:dyDescent="0.3">
      <c r="A150" s="41" t="s">
        <v>108</v>
      </c>
      <c r="B150" t="str">
        <f t="shared" si="2"/>
        <v>LA-505</v>
      </c>
    </row>
    <row r="151" spans="1:2" x14ac:dyDescent="0.3">
      <c r="A151" s="41" t="s">
        <v>109</v>
      </c>
      <c r="B151" t="str">
        <f t="shared" si="2"/>
        <v>LA-506</v>
      </c>
    </row>
    <row r="152" spans="1:2" x14ac:dyDescent="0.3">
      <c r="A152" s="41" t="s">
        <v>110</v>
      </c>
      <c r="B152" t="str">
        <f t="shared" si="2"/>
        <v>LA-507</v>
      </c>
    </row>
    <row r="153" spans="1:2" x14ac:dyDescent="0.3">
      <c r="A153" s="41" t="s">
        <v>1991</v>
      </c>
      <c r="B153" t="str">
        <f t="shared" si="2"/>
        <v>LA-508</v>
      </c>
    </row>
    <row r="154" spans="1:2" x14ac:dyDescent="0.3">
      <c r="A154" s="41" t="s">
        <v>1992</v>
      </c>
      <c r="B154" t="str">
        <f t="shared" si="2"/>
        <v>LA-509</v>
      </c>
    </row>
    <row r="155" spans="1:2" x14ac:dyDescent="0.3">
      <c r="A155" s="41" t="s">
        <v>111</v>
      </c>
      <c r="B155" t="str">
        <f t="shared" si="2"/>
        <v>MA-500</v>
      </c>
    </row>
    <row r="156" spans="1:2" x14ac:dyDescent="0.3">
      <c r="A156" s="41" t="s">
        <v>112</v>
      </c>
      <c r="B156" t="str">
        <f t="shared" si="2"/>
        <v>MA-502</v>
      </c>
    </row>
    <row r="157" spans="1:2" x14ac:dyDescent="0.3">
      <c r="A157" s="41" t="s">
        <v>1993</v>
      </c>
      <c r="B157" t="str">
        <f t="shared" si="2"/>
        <v>MA-503</v>
      </c>
    </row>
    <row r="158" spans="1:2" x14ac:dyDescent="0.3">
      <c r="A158" s="41" t="s">
        <v>1994</v>
      </c>
      <c r="B158" t="str">
        <f t="shared" si="2"/>
        <v>MA-504</v>
      </c>
    </row>
    <row r="159" spans="1:2" x14ac:dyDescent="0.3">
      <c r="A159" s="41" t="s">
        <v>113</v>
      </c>
      <c r="B159" t="str">
        <f t="shared" si="2"/>
        <v>MA-505</v>
      </c>
    </row>
    <row r="160" spans="1:2" x14ac:dyDescent="0.3">
      <c r="A160" s="41" t="s">
        <v>114</v>
      </c>
      <c r="B160" t="str">
        <f t="shared" si="2"/>
        <v>MA-506</v>
      </c>
    </row>
    <row r="161" spans="1:2" x14ac:dyDescent="0.3">
      <c r="A161" s="41" t="s">
        <v>1995</v>
      </c>
      <c r="B161" t="str">
        <f t="shared" si="2"/>
        <v>MA-507</v>
      </c>
    </row>
    <row r="162" spans="1:2" x14ac:dyDescent="0.3">
      <c r="A162" s="41" t="s">
        <v>115</v>
      </c>
      <c r="B162" t="str">
        <f t="shared" si="2"/>
        <v>MA-508</v>
      </c>
    </row>
    <row r="163" spans="1:2" x14ac:dyDescent="0.3">
      <c r="A163" s="41" t="s">
        <v>116</v>
      </c>
      <c r="B163" t="str">
        <f t="shared" si="2"/>
        <v>MA-509</v>
      </c>
    </row>
    <row r="164" spans="1:2" x14ac:dyDescent="0.3">
      <c r="A164" s="41" t="s">
        <v>1996</v>
      </c>
      <c r="B164" t="str">
        <f t="shared" si="2"/>
        <v>MA-510</v>
      </c>
    </row>
    <row r="165" spans="1:2" x14ac:dyDescent="0.3">
      <c r="A165" s="41" t="s">
        <v>1997</v>
      </c>
      <c r="B165" t="str">
        <f t="shared" si="2"/>
        <v>MA-511</v>
      </c>
    </row>
    <row r="166" spans="1:2" x14ac:dyDescent="0.3">
      <c r="A166" s="41" t="s">
        <v>117</v>
      </c>
      <c r="B166" t="str">
        <f t="shared" si="2"/>
        <v>MA-515</v>
      </c>
    </row>
    <row r="167" spans="1:2" x14ac:dyDescent="0.3">
      <c r="A167" s="41" t="s">
        <v>1998</v>
      </c>
      <c r="B167" t="str">
        <f t="shared" si="2"/>
        <v>MA-516</v>
      </c>
    </row>
    <row r="168" spans="1:2" x14ac:dyDescent="0.3">
      <c r="A168" s="41" t="s">
        <v>118</v>
      </c>
      <c r="B168" t="str">
        <f t="shared" si="2"/>
        <v>MA-517</v>
      </c>
    </row>
    <row r="169" spans="1:2" x14ac:dyDescent="0.3">
      <c r="A169" s="41" t="s">
        <v>1999</v>
      </c>
      <c r="B169" t="str">
        <f t="shared" si="2"/>
        <v>MA-518</v>
      </c>
    </row>
    <row r="170" spans="1:2" x14ac:dyDescent="0.3">
      <c r="A170" s="41" t="s">
        <v>2000</v>
      </c>
      <c r="B170" t="str">
        <f t="shared" si="2"/>
        <v>MA-519</v>
      </c>
    </row>
    <row r="171" spans="1:2" x14ac:dyDescent="0.3">
      <c r="A171" s="41" t="s">
        <v>119</v>
      </c>
      <c r="B171" t="str">
        <f t="shared" si="2"/>
        <v>MD-500</v>
      </c>
    </row>
    <row r="172" spans="1:2" x14ac:dyDescent="0.3">
      <c r="A172" s="41" t="s">
        <v>2001</v>
      </c>
      <c r="B172" t="str">
        <f t="shared" si="2"/>
        <v>MD-501</v>
      </c>
    </row>
    <row r="173" spans="1:2" x14ac:dyDescent="0.3">
      <c r="A173" s="41" t="s">
        <v>120</v>
      </c>
      <c r="B173" t="str">
        <f t="shared" si="2"/>
        <v>MD-502</v>
      </c>
    </row>
    <row r="174" spans="1:2" x14ac:dyDescent="0.3">
      <c r="A174" s="41" t="s">
        <v>121</v>
      </c>
      <c r="B174" t="str">
        <f t="shared" si="2"/>
        <v>MD-503</v>
      </c>
    </row>
    <row r="175" spans="1:2" x14ac:dyDescent="0.3">
      <c r="A175" s="41" t="s">
        <v>122</v>
      </c>
      <c r="B175" t="str">
        <f t="shared" si="2"/>
        <v>MD-504</v>
      </c>
    </row>
    <row r="176" spans="1:2" x14ac:dyDescent="0.3">
      <c r="A176" s="41" t="s">
        <v>123</v>
      </c>
      <c r="B176" t="str">
        <f t="shared" si="2"/>
        <v>MD-505</v>
      </c>
    </row>
    <row r="177" spans="1:2" x14ac:dyDescent="0.3">
      <c r="A177" s="41" t="s">
        <v>124</v>
      </c>
      <c r="B177" t="str">
        <f t="shared" si="2"/>
        <v>MD-506</v>
      </c>
    </row>
    <row r="178" spans="1:2" x14ac:dyDescent="0.3">
      <c r="A178" s="41" t="s">
        <v>125</v>
      </c>
      <c r="B178" t="str">
        <f t="shared" si="2"/>
        <v>MD-507</v>
      </c>
    </row>
    <row r="179" spans="1:2" x14ac:dyDescent="0.3">
      <c r="A179" s="41" t="s">
        <v>126</v>
      </c>
      <c r="B179" t="str">
        <f t="shared" si="2"/>
        <v>MD-508</v>
      </c>
    </row>
    <row r="180" spans="1:2" x14ac:dyDescent="0.3">
      <c r="A180" s="41" t="s">
        <v>127</v>
      </c>
      <c r="B180" t="str">
        <f t="shared" si="2"/>
        <v>MD-509</v>
      </c>
    </row>
    <row r="181" spans="1:2" x14ac:dyDescent="0.3">
      <c r="A181" s="41" t="s">
        <v>128</v>
      </c>
      <c r="B181" t="str">
        <f t="shared" si="2"/>
        <v>MD-510</v>
      </c>
    </row>
    <row r="182" spans="1:2" x14ac:dyDescent="0.3">
      <c r="A182" s="41" t="s">
        <v>129</v>
      </c>
      <c r="B182" t="str">
        <f t="shared" si="2"/>
        <v>MD-511</v>
      </c>
    </row>
    <row r="183" spans="1:2" x14ac:dyDescent="0.3">
      <c r="A183" s="41" t="s">
        <v>130</v>
      </c>
      <c r="B183" t="str">
        <f t="shared" si="2"/>
        <v>MD-512</v>
      </c>
    </row>
    <row r="184" spans="1:2" x14ac:dyDescent="0.3">
      <c r="A184" s="41" t="s">
        <v>2002</v>
      </c>
      <c r="B184" t="str">
        <f t="shared" si="2"/>
        <v>MD-513</v>
      </c>
    </row>
    <row r="185" spans="1:2" x14ac:dyDescent="0.3">
      <c r="A185" s="41" t="s">
        <v>2003</v>
      </c>
      <c r="B185" t="str">
        <f t="shared" si="2"/>
        <v>MD-600</v>
      </c>
    </row>
    <row r="186" spans="1:2" x14ac:dyDescent="0.3">
      <c r="A186" s="41" t="s">
        <v>131</v>
      </c>
      <c r="B186" t="str">
        <f t="shared" si="2"/>
        <v>MD-601</v>
      </c>
    </row>
    <row r="187" spans="1:2" x14ac:dyDescent="0.3">
      <c r="A187" s="41" t="s">
        <v>132</v>
      </c>
      <c r="B187" t="str">
        <f t="shared" si="2"/>
        <v>ME-500</v>
      </c>
    </row>
    <row r="188" spans="1:2" x14ac:dyDescent="0.3">
      <c r="A188" s="41" t="s">
        <v>133</v>
      </c>
      <c r="B188" t="str">
        <f t="shared" si="2"/>
        <v>ME-502</v>
      </c>
    </row>
    <row r="189" spans="1:2" x14ac:dyDescent="0.3">
      <c r="A189" s="41" t="s">
        <v>134</v>
      </c>
      <c r="B189" t="str">
        <f t="shared" si="2"/>
        <v>MI-500</v>
      </c>
    </row>
    <row r="190" spans="1:2" x14ac:dyDescent="0.3">
      <c r="A190" s="41" t="s">
        <v>135</v>
      </c>
      <c r="B190" t="str">
        <f t="shared" si="2"/>
        <v>MI-501</v>
      </c>
    </row>
    <row r="191" spans="1:2" x14ac:dyDescent="0.3">
      <c r="A191" s="41" t="s">
        <v>2004</v>
      </c>
      <c r="B191" t="str">
        <f t="shared" si="2"/>
        <v>MI-502</v>
      </c>
    </row>
    <row r="192" spans="1:2" x14ac:dyDescent="0.3">
      <c r="A192" s="41" t="s">
        <v>2005</v>
      </c>
      <c r="B192" t="str">
        <f t="shared" si="2"/>
        <v>MI-503</v>
      </c>
    </row>
    <row r="193" spans="1:2" x14ac:dyDescent="0.3">
      <c r="A193" s="41" t="s">
        <v>2006</v>
      </c>
      <c r="B193" t="str">
        <f t="shared" ref="B193:B256" si="3">LEFT(A193,6)</f>
        <v>MI-504</v>
      </c>
    </row>
    <row r="194" spans="1:2" x14ac:dyDescent="0.3">
      <c r="A194" s="41" t="s">
        <v>136</v>
      </c>
      <c r="B194" t="str">
        <f t="shared" si="3"/>
        <v>MI-505</v>
      </c>
    </row>
    <row r="195" spans="1:2" x14ac:dyDescent="0.3">
      <c r="A195" s="41" t="s">
        <v>137</v>
      </c>
      <c r="B195" t="str">
        <f t="shared" si="3"/>
        <v>MI-506</v>
      </c>
    </row>
    <row r="196" spans="1:2" x14ac:dyDescent="0.3">
      <c r="A196" s="41" t="s">
        <v>2007</v>
      </c>
      <c r="B196" t="str">
        <f t="shared" si="3"/>
        <v>MI-507</v>
      </c>
    </row>
    <row r="197" spans="1:2" x14ac:dyDescent="0.3">
      <c r="A197" s="41" t="s">
        <v>2008</v>
      </c>
      <c r="B197" t="str">
        <f t="shared" si="3"/>
        <v>MI-508</v>
      </c>
    </row>
    <row r="198" spans="1:2" x14ac:dyDescent="0.3">
      <c r="A198" s="41" t="s">
        <v>2009</v>
      </c>
      <c r="B198" t="str">
        <f t="shared" si="3"/>
        <v>MI-509</v>
      </c>
    </row>
    <row r="199" spans="1:2" x14ac:dyDescent="0.3">
      <c r="A199" s="41" t="s">
        <v>138</v>
      </c>
      <c r="B199" t="str">
        <f t="shared" si="3"/>
        <v>MI-510</v>
      </c>
    </row>
    <row r="200" spans="1:2" x14ac:dyDescent="0.3">
      <c r="A200" s="41" t="s">
        <v>139</v>
      </c>
      <c r="B200" t="str">
        <f t="shared" si="3"/>
        <v>MI-511</v>
      </c>
    </row>
    <row r="201" spans="1:2" x14ac:dyDescent="0.3">
      <c r="A201" s="41" t="s">
        <v>140</v>
      </c>
      <c r="B201" t="str">
        <f t="shared" si="3"/>
        <v>MI-512</v>
      </c>
    </row>
    <row r="202" spans="1:2" x14ac:dyDescent="0.3">
      <c r="A202" s="41" t="s">
        <v>141</v>
      </c>
      <c r="B202" t="str">
        <f t="shared" si="3"/>
        <v>MI-513</v>
      </c>
    </row>
    <row r="203" spans="1:2" x14ac:dyDescent="0.3">
      <c r="A203" s="41" t="s">
        <v>142</v>
      </c>
      <c r="B203" t="str">
        <f t="shared" si="3"/>
        <v>MI-514</v>
      </c>
    </row>
    <row r="204" spans="1:2" x14ac:dyDescent="0.3">
      <c r="A204" s="41" t="s">
        <v>143</v>
      </c>
      <c r="B204" t="str">
        <f t="shared" si="3"/>
        <v>MI-515</v>
      </c>
    </row>
    <row r="205" spans="1:2" x14ac:dyDescent="0.3">
      <c r="A205" s="41" t="s">
        <v>2010</v>
      </c>
      <c r="B205" t="str">
        <f t="shared" si="3"/>
        <v>MI-516</v>
      </c>
    </row>
    <row r="206" spans="1:2" x14ac:dyDescent="0.3">
      <c r="A206" s="41" t="s">
        <v>144</v>
      </c>
      <c r="B206" t="str">
        <f t="shared" si="3"/>
        <v>MI-517</v>
      </c>
    </row>
    <row r="207" spans="1:2" x14ac:dyDescent="0.3">
      <c r="A207" s="41" t="s">
        <v>145</v>
      </c>
      <c r="B207" t="str">
        <f t="shared" si="3"/>
        <v>MI-518</v>
      </c>
    </row>
    <row r="208" spans="1:2" x14ac:dyDescent="0.3">
      <c r="A208" s="41" t="s">
        <v>146</v>
      </c>
      <c r="B208" t="str">
        <f t="shared" si="3"/>
        <v>MI-519</v>
      </c>
    </row>
    <row r="209" spans="1:2" x14ac:dyDescent="0.3">
      <c r="A209" s="41" t="s">
        <v>147</v>
      </c>
      <c r="B209" t="str">
        <f t="shared" si="3"/>
        <v>MI-523</v>
      </c>
    </row>
    <row r="210" spans="1:2" x14ac:dyDescent="0.3">
      <c r="A210" s="41" t="s">
        <v>148</v>
      </c>
      <c r="B210" t="str">
        <f t="shared" si="3"/>
        <v>MN-500</v>
      </c>
    </row>
    <row r="211" spans="1:2" x14ac:dyDescent="0.3">
      <c r="A211" s="41" t="s">
        <v>149</v>
      </c>
      <c r="B211" t="str">
        <f t="shared" si="3"/>
        <v>MN-501</v>
      </c>
    </row>
    <row r="212" spans="1:2" x14ac:dyDescent="0.3">
      <c r="A212" s="41" t="s">
        <v>150</v>
      </c>
      <c r="B212" t="str">
        <f t="shared" si="3"/>
        <v>MN-502</v>
      </c>
    </row>
    <row r="213" spans="1:2" x14ac:dyDescent="0.3">
      <c r="A213" s="41" t="s">
        <v>2011</v>
      </c>
      <c r="B213" t="str">
        <f t="shared" si="3"/>
        <v>MN-503</v>
      </c>
    </row>
    <row r="214" spans="1:2" x14ac:dyDescent="0.3">
      <c r="A214" s="41" t="s">
        <v>151</v>
      </c>
      <c r="B214" t="str">
        <f t="shared" si="3"/>
        <v>MN-504</v>
      </c>
    </row>
    <row r="215" spans="1:2" x14ac:dyDescent="0.3">
      <c r="A215" s="41" t="s">
        <v>152</v>
      </c>
      <c r="B215" t="str">
        <f t="shared" si="3"/>
        <v>MN-505</v>
      </c>
    </row>
    <row r="216" spans="1:2" x14ac:dyDescent="0.3">
      <c r="A216" s="41" t="s">
        <v>153</v>
      </c>
      <c r="B216" t="str">
        <f t="shared" si="3"/>
        <v>MN-506</v>
      </c>
    </row>
    <row r="217" spans="1:2" x14ac:dyDescent="0.3">
      <c r="A217" s="41" t="s">
        <v>154</v>
      </c>
      <c r="B217" t="str">
        <f t="shared" si="3"/>
        <v>MN-508</v>
      </c>
    </row>
    <row r="218" spans="1:2" x14ac:dyDescent="0.3">
      <c r="A218" s="41" t="s">
        <v>155</v>
      </c>
      <c r="B218" t="str">
        <f t="shared" si="3"/>
        <v>MN-509</v>
      </c>
    </row>
    <row r="219" spans="1:2" x14ac:dyDescent="0.3">
      <c r="A219" s="41" t="s">
        <v>156</v>
      </c>
      <c r="B219" t="str">
        <f t="shared" si="3"/>
        <v>MN-511</v>
      </c>
    </row>
    <row r="220" spans="1:2" x14ac:dyDescent="0.3">
      <c r="A220" s="41" t="s">
        <v>157</v>
      </c>
      <c r="B220" t="str">
        <f t="shared" si="3"/>
        <v>MO-500</v>
      </c>
    </row>
    <row r="221" spans="1:2" x14ac:dyDescent="0.3">
      <c r="A221" s="41" t="s">
        <v>158</v>
      </c>
      <c r="B221" t="str">
        <f t="shared" si="3"/>
        <v>MO-501</v>
      </c>
    </row>
    <row r="222" spans="1:2" x14ac:dyDescent="0.3">
      <c r="A222" s="41" t="s">
        <v>2012</v>
      </c>
      <c r="B222" t="str">
        <f t="shared" si="3"/>
        <v>MO-503</v>
      </c>
    </row>
    <row r="223" spans="1:2" x14ac:dyDescent="0.3">
      <c r="A223" s="41" t="s">
        <v>159</v>
      </c>
      <c r="B223" t="str">
        <f t="shared" si="3"/>
        <v>MO-600</v>
      </c>
    </row>
    <row r="224" spans="1:2" x14ac:dyDescent="0.3">
      <c r="A224" s="41" t="s">
        <v>160</v>
      </c>
      <c r="B224" t="str">
        <f t="shared" si="3"/>
        <v>MO-602</v>
      </c>
    </row>
    <row r="225" spans="1:2" x14ac:dyDescent="0.3">
      <c r="A225" s="41" t="s">
        <v>161</v>
      </c>
      <c r="B225" t="str">
        <f t="shared" si="3"/>
        <v>MO-603</v>
      </c>
    </row>
    <row r="226" spans="1:2" x14ac:dyDescent="0.3">
      <c r="A226" s="41" t="s">
        <v>2013</v>
      </c>
      <c r="B226" t="str">
        <f t="shared" si="3"/>
        <v>MO-604</v>
      </c>
    </row>
    <row r="227" spans="1:2" x14ac:dyDescent="0.3">
      <c r="A227" s="41" t="s">
        <v>162</v>
      </c>
      <c r="B227" t="str">
        <f t="shared" si="3"/>
        <v>MO-606</v>
      </c>
    </row>
    <row r="228" spans="1:2" x14ac:dyDescent="0.3">
      <c r="A228" s="41" t="s">
        <v>163</v>
      </c>
      <c r="B228" t="str">
        <f t="shared" si="3"/>
        <v>MS-500</v>
      </c>
    </row>
    <row r="229" spans="1:2" x14ac:dyDescent="0.3">
      <c r="A229" s="41" t="s">
        <v>164</v>
      </c>
      <c r="B229" t="str">
        <f t="shared" si="3"/>
        <v>MS-501</v>
      </c>
    </row>
    <row r="230" spans="1:2" x14ac:dyDescent="0.3">
      <c r="A230" s="41" t="s">
        <v>165</v>
      </c>
      <c r="B230" t="str">
        <f t="shared" si="3"/>
        <v>MS-503</v>
      </c>
    </row>
    <row r="231" spans="1:2" x14ac:dyDescent="0.3">
      <c r="A231" s="41" t="s">
        <v>166</v>
      </c>
      <c r="B231" t="str">
        <f t="shared" si="3"/>
        <v>MT-500</v>
      </c>
    </row>
    <row r="232" spans="1:2" x14ac:dyDescent="0.3">
      <c r="A232" s="41" t="s">
        <v>2014</v>
      </c>
      <c r="B232" t="str">
        <f t="shared" si="3"/>
        <v>NC-500</v>
      </c>
    </row>
    <row r="233" spans="1:2" x14ac:dyDescent="0.3">
      <c r="A233" s="41" t="s">
        <v>167</v>
      </c>
      <c r="B233" t="str">
        <f t="shared" si="3"/>
        <v>NC-501</v>
      </c>
    </row>
    <row r="234" spans="1:2" x14ac:dyDescent="0.3">
      <c r="A234" s="41" t="s">
        <v>168</v>
      </c>
      <c r="B234" t="str">
        <f t="shared" si="3"/>
        <v>NC-502</v>
      </c>
    </row>
    <row r="235" spans="1:2" x14ac:dyDescent="0.3">
      <c r="A235" s="41" t="s">
        <v>169</v>
      </c>
      <c r="B235" t="str">
        <f t="shared" si="3"/>
        <v>NC-503</v>
      </c>
    </row>
    <row r="236" spans="1:2" x14ac:dyDescent="0.3">
      <c r="A236" s="41" t="s">
        <v>2015</v>
      </c>
      <c r="B236" t="str">
        <f t="shared" si="3"/>
        <v>NC-504</v>
      </c>
    </row>
    <row r="237" spans="1:2" x14ac:dyDescent="0.3">
      <c r="A237" s="41" t="s">
        <v>2016</v>
      </c>
      <c r="B237" t="str">
        <f t="shared" si="3"/>
        <v>NC-505</v>
      </c>
    </row>
    <row r="238" spans="1:2" x14ac:dyDescent="0.3">
      <c r="A238" s="41" t="s">
        <v>170</v>
      </c>
      <c r="B238" t="str">
        <f t="shared" si="3"/>
        <v>NC-506</v>
      </c>
    </row>
    <row r="239" spans="1:2" x14ac:dyDescent="0.3">
      <c r="A239" s="41" t="s">
        <v>171</v>
      </c>
      <c r="B239" t="str">
        <f t="shared" si="3"/>
        <v>NC-507</v>
      </c>
    </row>
    <row r="240" spans="1:2" x14ac:dyDescent="0.3">
      <c r="A240" s="41" t="s">
        <v>172</v>
      </c>
      <c r="B240" t="str">
        <f t="shared" si="3"/>
        <v>NC-509</v>
      </c>
    </row>
    <row r="241" spans="1:2" x14ac:dyDescent="0.3">
      <c r="A241" s="41" t="s">
        <v>173</v>
      </c>
      <c r="B241" t="str">
        <f t="shared" si="3"/>
        <v>NC-511</v>
      </c>
    </row>
    <row r="242" spans="1:2" x14ac:dyDescent="0.3">
      <c r="A242" s="41" t="s">
        <v>174</v>
      </c>
      <c r="B242" t="str">
        <f t="shared" si="3"/>
        <v>NC-513</v>
      </c>
    </row>
    <row r="243" spans="1:2" x14ac:dyDescent="0.3">
      <c r="A243" s="41" t="s">
        <v>175</v>
      </c>
      <c r="B243" t="str">
        <f t="shared" si="3"/>
        <v>NC-516</v>
      </c>
    </row>
    <row r="244" spans="1:2" x14ac:dyDescent="0.3">
      <c r="A244" s="41" t="s">
        <v>176</v>
      </c>
      <c r="B244" t="str">
        <f t="shared" si="3"/>
        <v>ND-500</v>
      </c>
    </row>
    <row r="245" spans="1:2" x14ac:dyDescent="0.3">
      <c r="A245" s="41" t="s">
        <v>177</v>
      </c>
      <c r="B245" t="str">
        <f t="shared" si="3"/>
        <v>NE-500</v>
      </c>
    </row>
    <row r="246" spans="1:2" x14ac:dyDescent="0.3">
      <c r="A246" s="41" t="s">
        <v>2017</v>
      </c>
      <c r="B246" t="str">
        <f t="shared" si="3"/>
        <v>NE-501</v>
      </c>
    </row>
    <row r="247" spans="1:2" x14ac:dyDescent="0.3">
      <c r="A247" s="41" t="s">
        <v>178</v>
      </c>
      <c r="B247" t="str">
        <f t="shared" si="3"/>
        <v>NE-502</v>
      </c>
    </row>
    <row r="248" spans="1:2" x14ac:dyDescent="0.3">
      <c r="A248" s="41" t="s">
        <v>179</v>
      </c>
      <c r="B248" t="str">
        <f t="shared" si="3"/>
        <v>NH-500</v>
      </c>
    </row>
    <row r="249" spans="1:2" x14ac:dyDescent="0.3">
      <c r="A249" s="41" t="s">
        <v>180</v>
      </c>
      <c r="B249" t="str">
        <f t="shared" si="3"/>
        <v>NH-501</v>
      </c>
    </row>
    <row r="250" spans="1:2" x14ac:dyDescent="0.3">
      <c r="A250" s="41" t="s">
        <v>181</v>
      </c>
      <c r="B250" t="str">
        <f t="shared" si="3"/>
        <v>NH-502</v>
      </c>
    </row>
    <row r="251" spans="1:2" x14ac:dyDescent="0.3">
      <c r="A251" s="41" t="s">
        <v>182</v>
      </c>
      <c r="B251" t="str">
        <f t="shared" si="3"/>
        <v>NJ-500</v>
      </c>
    </row>
    <row r="252" spans="1:2" x14ac:dyDescent="0.3">
      <c r="A252" s="41" t="s">
        <v>183</v>
      </c>
      <c r="B252" t="str">
        <f t="shared" si="3"/>
        <v>NJ-501</v>
      </c>
    </row>
    <row r="253" spans="1:2" x14ac:dyDescent="0.3">
      <c r="A253" s="41" t="s">
        <v>184</v>
      </c>
      <c r="B253" t="str">
        <f t="shared" si="3"/>
        <v>NJ-502</v>
      </c>
    </row>
    <row r="254" spans="1:2" x14ac:dyDescent="0.3">
      <c r="A254" s="41" t="s">
        <v>2018</v>
      </c>
      <c r="B254" t="str">
        <f t="shared" si="3"/>
        <v>NJ-503</v>
      </c>
    </row>
    <row r="255" spans="1:2" x14ac:dyDescent="0.3">
      <c r="A255" s="41" t="s">
        <v>185</v>
      </c>
      <c r="B255" t="str">
        <f t="shared" si="3"/>
        <v>NJ-504</v>
      </c>
    </row>
    <row r="256" spans="1:2" x14ac:dyDescent="0.3">
      <c r="A256" s="41" t="s">
        <v>2019</v>
      </c>
      <c r="B256" t="str">
        <f t="shared" si="3"/>
        <v>NJ-506</v>
      </c>
    </row>
    <row r="257" spans="1:2" x14ac:dyDescent="0.3">
      <c r="A257" s="41" t="s">
        <v>186</v>
      </c>
      <c r="B257" t="str">
        <f t="shared" ref="B257:B319" si="4">LEFT(A257,6)</f>
        <v>NJ-507</v>
      </c>
    </row>
    <row r="258" spans="1:2" x14ac:dyDescent="0.3">
      <c r="A258" s="41" t="s">
        <v>187</v>
      </c>
      <c r="B258" t="str">
        <f t="shared" si="4"/>
        <v>NJ-508</v>
      </c>
    </row>
    <row r="259" spans="1:2" x14ac:dyDescent="0.3">
      <c r="A259" s="41" t="s">
        <v>188</v>
      </c>
      <c r="B259" t="str">
        <f t="shared" si="4"/>
        <v>NJ-509</v>
      </c>
    </row>
    <row r="260" spans="1:2" x14ac:dyDescent="0.3">
      <c r="A260" s="41" t="s">
        <v>189</v>
      </c>
      <c r="B260" t="str">
        <f t="shared" si="4"/>
        <v>NJ-510</v>
      </c>
    </row>
    <row r="261" spans="1:2" x14ac:dyDescent="0.3">
      <c r="A261" s="41" t="s">
        <v>190</v>
      </c>
      <c r="B261" t="str">
        <f t="shared" si="4"/>
        <v>NJ-511</v>
      </c>
    </row>
    <row r="262" spans="1:2" x14ac:dyDescent="0.3">
      <c r="A262" s="41" t="s">
        <v>191</v>
      </c>
      <c r="B262" t="str">
        <f t="shared" si="4"/>
        <v>NJ-512</v>
      </c>
    </row>
    <row r="263" spans="1:2" x14ac:dyDescent="0.3">
      <c r="A263" s="41" t="s">
        <v>192</v>
      </c>
      <c r="B263" t="str">
        <f t="shared" si="4"/>
        <v>NJ-513</v>
      </c>
    </row>
    <row r="264" spans="1:2" x14ac:dyDescent="0.3">
      <c r="A264" s="41" t="s">
        <v>193</v>
      </c>
      <c r="B264" t="str">
        <f t="shared" si="4"/>
        <v>NJ-514</v>
      </c>
    </row>
    <row r="265" spans="1:2" x14ac:dyDescent="0.3">
      <c r="A265" s="41" t="s">
        <v>194</v>
      </c>
      <c r="B265" t="str">
        <f t="shared" si="4"/>
        <v>NJ-515</v>
      </c>
    </row>
    <row r="266" spans="1:2" x14ac:dyDescent="0.3">
      <c r="A266" s="41" t="s">
        <v>2020</v>
      </c>
      <c r="B266" t="str">
        <f t="shared" si="4"/>
        <v>NJ-516</v>
      </c>
    </row>
    <row r="267" spans="1:2" x14ac:dyDescent="0.3">
      <c r="A267" s="41" t="s">
        <v>195</v>
      </c>
      <c r="B267" t="str">
        <f t="shared" si="4"/>
        <v>NM-500</v>
      </c>
    </row>
    <row r="268" spans="1:2" x14ac:dyDescent="0.3">
      <c r="A268" s="41" t="s">
        <v>196</v>
      </c>
      <c r="B268" t="str">
        <f t="shared" si="4"/>
        <v>NM-501</v>
      </c>
    </row>
    <row r="269" spans="1:2" x14ac:dyDescent="0.3">
      <c r="A269" s="41" t="s">
        <v>197</v>
      </c>
      <c r="B269" t="str">
        <f t="shared" si="4"/>
        <v>NV-500</v>
      </c>
    </row>
    <row r="270" spans="1:2" x14ac:dyDescent="0.3">
      <c r="A270" s="41" t="s">
        <v>2021</v>
      </c>
      <c r="B270" t="str">
        <f t="shared" si="4"/>
        <v>NV-501</v>
      </c>
    </row>
    <row r="271" spans="1:2" x14ac:dyDescent="0.3">
      <c r="A271" s="41" t="s">
        <v>198</v>
      </c>
      <c r="B271" t="str">
        <f t="shared" si="4"/>
        <v>NV-502</v>
      </c>
    </row>
    <row r="272" spans="1:2" x14ac:dyDescent="0.3">
      <c r="A272" s="41" t="s">
        <v>2022</v>
      </c>
      <c r="B272" t="str">
        <f t="shared" si="4"/>
        <v>NY-500</v>
      </c>
    </row>
    <row r="273" spans="1:2" x14ac:dyDescent="0.3">
      <c r="A273" s="41" t="s">
        <v>2023</v>
      </c>
      <c r="B273" t="str">
        <f t="shared" si="4"/>
        <v>NY-501</v>
      </c>
    </row>
    <row r="274" spans="1:2" x14ac:dyDescent="0.3">
      <c r="A274" s="41" t="s">
        <v>199</v>
      </c>
      <c r="B274" t="str">
        <f t="shared" si="4"/>
        <v>NY-503</v>
      </c>
    </row>
    <row r="275" spans="1:2" x14ac:dyDescent="0.3">
      <c r="A275" s="41" t="s">
        <v>2024</v>
      </c>
      <c r="B275" t="str">
        <f t="shared" si="4"/>
        <v>NY-504</v>
      </c>
    </row>
    <row r="276" spans="1:2" x14ac:dyDescent="0.3">
      <c r="A276" s="41" t="s">
        <v>2025</v>
      </c>
      <c r="B276" t="str">
        <f t="shared" si="4"/>
        <v>NY-505</v>
      </c>
    </row>
    <row r="277" spans="1:2" x14ac:dyDescent="0.3">
      <c r="A277" s="41" t="s">
        <v>200</v>
      </c>
      <c r="B277" t="str">
        <f t="shared" si="4"/>
        <v>NY-507</v>
      </c>
    </row>
    <row r="278" spans="1:2" x14ac:dyDescent="0.3">
      <c r="A278" s="41" t="s">
        <v>2026</v>
      </c>
      <c r="B278" t="str">
        <f t="shared" si="4"/>
        <v>NY-508</v>
      </c>
    </row>
    <row r="279" spans="1:2" x14ac:dyDescent="0.3">
      <c r="A279" s="41" t="s">
        <v>201</v>
      </c>
      <c r="B279" t="str">
        <f t="shared" si="4"/>
        <v>NY-510</v>
      </c>
    </row>
    <row r="280" spans="1:2" x14ac:dyDescent="0.3">
      <c r="A280" s="41" t="s">
        <v>2027</v>
      </c>
      <c r="B280" t="str">
        <f t="shared" si="4"/>
        <v>NY-511</v>
      </c>
    </row>
    <row r="281" spans="1:2" x14ac:dyDescent="0.3">
      <c r="A281" s="41" t="s">
        <v>202</v>
      </c>
      <c r="B281" t="str">
        <f t="shared" si="4"/>
        <v>NY-512</v>
      </c>
    </row>
    <row r="282" spans="1:2" x14ac:dyDescent="0.3">
      <c r="A282" s="41" t="s">
        <v>203</v>
      </c>
      <c r="B282" t="str">
        <f t="shared" si="4"/>
        <v>NY-513</v>
      </c>
    </row>
    <row r="283" spans="1:2" x14ac:dyDescent="0.3">
      <c r="A283" s="41" t="s">
        <v>2028</v>
      </c>
      <c r="B283" t="str">
        <f t="shared" si="4"/>
        <v>NY-514</v>
      </c>
    </row>
    <row r="284" spans="1:2" x14ac:dyDescent="0.3">
      <c r="A284" s="41" t="s">
        <v>204</v>
      </c>
      <c r="B284" t="str">
        <f t="shared" si="4"/>
        <v>NY-516</v>
      </c>
    </row>
    <row r="285" spans="1:2" x14ac:dyDescent="0.3">
      <c r="A285" s="41" t="s">
        <v>205</v>
      </c>
      <c r="B285" t="str">
        <f t="shared" si="4"/>
        <v>NY-518</v>
      </c>
    </row>
    <row r="286" spans="1:2" x14ac:dyDescent="0.3">
      <c r="A286" s="41" t="s">
        <v>2029</v>
      </c>
      <c r="B286" t="str">
        <f t="shared" si="4"/>
        <v>NY-519</v>
      </c>
    </row>
    <row r="287" spans="1:2" x14ac:dyDescent="0.3">
      <c r="A287" s="41" t="s">
        <v>206</v>
      </c>
      <c r="B287" t="str">
        <f t="shared" si="4"/>
        <v>NY-520</v>
      </c>
    </row>
    <row r="288" spans="1:2" x14ac:dyDescent="0.3">
      <c r="A288" s="41" t="s">
        <v>2030</v>
      </c>
      <c r="B288" t="str">
        <f t="shared" si="4"/>
        <v>NY-522</v>
      </c>
    </row>
    <row r="289" spans="1:2" x14ac:dyDescent="0.3">
      <c r="A289" s="41" t="s">
        <v>2031</v>
      </c>
      <c r="B289" t="str">
        <f t="shared" si="4"/>
        <v>NY-523</v>
      </c>
    </row>
    <row r="290" spans="1:2" x14ac:dyDescent="0.3">
      <c r="A290" s="41" t="s">
        <v>207</v>
      </c>
      <c r="B290" t="str">
        <f t="shared" si="4"/>
        <v>NY-600</v>
      </c>
    </row>
    <row r="291" spans="1:2" x14ac:dyDescent="0.3">
      <c r="A291" s="41" t="s">
        <v>208</v>
      </c>
      <c r="B291" t="str">
        <f t="shared" si="4"/>
        <v>NY-601</v>
      </c>
    </row>
    <row r="292" spans="1:2" x14ac:dyDescent="0.3">
      <c r="A292" s="41" t="s">
        <v>2032</v>
      </c>
      <c r="B292" t="str">
        <f t="shared" si="4"/>
        <v>NY-602</v>
      </c>
    </row>
    <row r="293" spans="1:2" x14ac:dyDescent="0.3">
      <c r="A293" s="41" t="s">
        <v>2033</v>
      </c>
      <c r="B293" t="str">
        <f t="shared" si="4"/>
        <v>NY-603</v>
      </c>
    </row>
    <row r="294" spans="1:2" x14ac:dyDescent="0.3">
      <c r="A294" s="41" t="s">
        <v>2034</v>
      </c>
      <c r="B294" t="str">
        <f t="shared" si="4"/>
        <v>NY-604</v>
      </c>
    </row>
    <row r="295" spans="1:2" x14ac:dyDescent="0.3">
      <c r="A295" s="41" t="s">
        <v>209</v>
      </c>
      <c r="B295" t="str">
        <f t="shared" si="4"/>
        <v>NY-606</v>
      </c>
    </row>
    <row r="296" spans="1:2" x14ac:dyDescent="0.3">
      <c r="A296" s="41" t="s">
        <v>210</v>
      </c>
      <c r="B296" t="str">
        <f t="shared" si="4"/>
        <v>NY-607</v>
      </c>
    </row>
    <row r="297" spans="1:2" x14ac:dyDescent="0.3">
      <c r="A297" s="41" t="s">
        <v>211</v>
      </c>
      <c r="B297" t="str">
        <f t="shared" si="4"/>
        <v>NY-608</v>
      </c>
    </row>
    <row r="298" spans="1:2" x14ac:dyDescent="0.3">
      <c r="A298" s="41" t="s">
        <v>212</v>
      </c>
      <c r="B298" t="str">
        <f t="shared" si="4"/>
        <v>OH-500</v>
      </c>
    </row>
    <row r="299" spans="1:2" x14ac:dyDescent="0.3">
      <c r="A299" s="41" t="s">
        <v>213</v>
      </c>
      <c r="B299" t="str">
        <f t="shared" si="4"/>
        <v>OH-501</v>
      </c>
    </row>
    <row r="300" spans="1:2" x14ac:dyDescent="0.3">
      <c r="A300" s="41" t="s">
        <v>214</v>
      </c>
      <c r="B300" t="str">
        <f t="shared" si="4"/>
        <v>OH-502</v>
      </c>
    </row>
    <row r="301" spans="1:2" x14ac:dyDescent="0.3">
      <c r="A301" s="41" t="s">
        <v>215</v>
      </c>
      <c r="B301" t="str">
        <f t="shared" si="4"/>
        <v>OH-503</v>
      </c>
    </row>
    <row r="302" spans="1:2" x14ac:dyDescent="0.3">
      <c r="A302" s="41" t="s">
        <v>216</v>
      </c>
      <c r="B302" t="str">
        <f t="shared" si="4"/>
        <v>OH-504</v>
      </c>
    </row>
    <row r="303" spans="1:2" x14ac:dyDescent="0.3">
      <c r="A303" s="41" t="s">
        <v>2035</v>
      </c>
      <c r="B303" t="str">
        <f t="shared" si="4"/>
        <v>OH-505</v>
      </c>
    </row>
    <row r="304" spans="1:2" x14ac:dyDescent="0.3">
      <c r="A304" s="41" t="s">
        <v>2036</v>
      </c>
      <c r="B304" t="str">
        <f t="shared" si="4"/>
        <v>OH-506</v>
      </c>
    </row>
    <row r="305" spans="1:2" x14ac:dyDescent="0.3">
      <c r="A305" s="41" t="s">
        <v>217</v>
      </c>
      <c r="B305" t="str">
        <f t="shared" si="4"/>
        <v>OH-507</v>
      </c>
    </row>
    <row r="306" spans="1:2" x14ac:dyDescent="0.3">
      <c r="A306" s="41" t="s">
        <v>2037</v>
      </c>
      <c r="B306" t="str">
        <f t="shared" si="4"/>
        <v>OH-508</v>
      </c>
    </row>
    <row r="307" spans="1:2" x14ac:dyDescent="0.3">
      <c r="A307" s="41" t="s">
        <v>218</v>
      </c>
      <c r="B307" t="str">
        <f t="shared" si="4"/>
        <v>OK-500</v>
      </c>
    </row>
    <row r="308" spans="1:2" x14ac:dyDescent="0.3">
      <c r="A308" s="41" t="s">
        <v>2038</v>
      </c>
      <c r="B308" t="str">
        <f t="shared" si="4"/>
        <v>OK-501</v>
      </c>
    </row>
    <row r="309" spans="1:2" x14ac:dyDescent="0.3">
      <c r="A309" s="41" t="s">
        <v>219</v>
      </c>
      <c r="B309" t="str">
        <f t="shared" si="4"/>
        <v>OK-502</v>
      </c>
    </row>
    <row r="310" spans="1:2" x14ac:dyDescent="0.3">
      <c r="A310" s="41" t="s">
        <v>220</v>
      </c>
      <c r="B310" t="str">
        <f t="shared" si="4"/>
        <v>OK-503</v>
      </c>
    </row>
    <row r="311" spans="1:2" x14ac:dyDescent="0.3">
      <c r="A311" s="41" t="s">
        <v>221</v>
      </c>
      <c r="B311" t="str">
        <f t="shared" si="4"/>
        <v>OK-504</v>
      </c>
    </row>
    <row r="312" spans="1:2" x14ac:dyDescent="0.3">
      <c r="A312" s="41" t="s">
        <v>222</v>
      </c>
      <c r="B312" t="str">
        <f t="shared" si="4"/>
        <v>OK-505</v>
      </c>
    </row>
    <row r="313" spans="1:2" x14ac:dyDescent="0.3">
      <c r="A313" s="41" t="s">
        <v>223</v>
      </c>
      <c r="B313" t="str">
        <f t="shared" si="4"/>
        <v>OK-506</v>
      </c>
    </row>
    <row r="314" spans="1:2" x14ac:dyDescent="0.3">
      <c r="A314" s="41" t="s">
        <v>224</v>
      </c>
      <c r="B314" t="str">
        <f t="shared" si="4"/>
        <v>OK-507</v>
      </c>
    </row>
    <row r="315" spans="1:2" x14ac:dyDescent="0.3">
      <c r="A315" s="41" t="s">
        <v>2039</v>
      </c>
      <c r="B315" t="str">
        <f t="shared" si="4"/>
        <v>OR-500</v>
      </c>
    </row>
    <row r="316" spans="1:2" x14ac:dyDescent="0.3">
      <c r="A316" s="41" t="s">
        <v>2040</v>
      </c>
      <c r="B316" t="str">
        <f t="shared" si="4"/>
        <v>OR-501</v>
      </c>
    </row>
    <row r="317" spans="1:2" x14ac:dyDescent="0.3">
      <c r="A317" s="41" t="s">
        <v>2041</v>
      </c>
      <c r="B317" t="str">
        <f t="shared" si="4"/>
        <v>OR-502</v>
      </c>
    </row>
    <row r="318" spans="1:2" x14ac:dyDescent="0.3">
      <c r="A318" s="41" t="s">
        <v>225</v>
      </c>
      <c r="B318" t="str">
        <f t="shared" si="4"/>
        <v>OR-503</v>
      </c>
    </row>
    <row r="319" spans="1:2" x14ac:dyDescent="0.3">
      <c r="A319" s="41" t="s">
        <v>226</v>
      </c>
      <c r="B319" t="str">
        <f t="shared" si="4"/>
        <v>OR-505</v>
      </c>
    </row>
    <row r="320" spans="1:2" x14ac:dyDescent="0.3">
      <c r="A320" s="41" t="s">
        <v>2042</v>
      </c>
      <c r="B320" t="str">
        <f t="shared" ref="B320:B383" si="5">LEFT(A320,6)</f>
        <v>OR-506</v>
      </c>
    </row>
    <row r="321" spans="1:2" x14ac:dyDescent="0.3">
      <c r="A321" s="41" t="s">
        <v>227</v>
      </c>
      <c r="B321" t="str">
        <f t="shared" si="5"/>
        <v>OR-507</v>
      </c>
    </row>
    <row r="322" spans="1:2" x14ac:dyDescent="0.3">
      <c r="A322" s="41" t="s">
        <v>228</v>
      </c>
      <c r="B322" t="str">
        <f t="shared" si="5"/>
        <v>PA-500</v>
      </c>
    </row>
    <row r="323" spans="1:2" x14ac:dyDescent="0.3">
      <c r="A323" s="41" t="s">
        <v>229</v>
      </c>
      <c r="B323" t="str">
        <f t="shared" si="5"/>
        <v>PA-501</v>
      </c>
    </row>
    <row r="324" spans="1:2" x14ac:dyDescent="0.3">
      <c r="A324" s="41" t="s">
        <v>2043</v>
      </c>
      <c r="B324" t="str">
        <f t="shared" si="5"/>
        <v>PA-502</v>
      </c>
    </row>
    <row r="325" spans="1:2" x14ac:dyDescent="0.3">
      <c r="A325" s="41" t="s">
        <v>2044</v>
      </c>
      <c r="B325" t="str">
        <f t="shared" si="5"/>
        <v>PA-503</v>
      </c>
    </row>
    <row r="326" spans="1:2" x14ac:dyDescent="0.3">
      <c r="A326" s="41" t="s">
        <v>2045</v>
      </c>
      <c r="B326" t="str">
        <f t="shared" si="5"/>
        <v>PA-504</v>
      </c>
    </row>
    <row r="327" spans="1:2" x14ac:dyDescent="0.3">
      <c r="A327" s="41" t="s">
        <v>230</v>
      </c>
      <c r="B327" t="str">
        <f t="shared" si="5"/>
        <v>PA-505</v>
      </c>
    </row>
    <row r="328" spans="1:2" x14ac:dyDescent="0.3">
      <c r="A328" s="41" t="s">
        <v>231</v>
      </c>
      <c r="B328" t="str">
        <f t="shared" si="5"/>
        <v>PA-506</v>
      </c>
    </row>
    <row r="329" spans="1:2" x14ac:dyDescent="0.3">
      <c r="A329" s="41" t="s">
        <v>232</v>
      </c>
      <c r="B329" t="str">
        <f t="shared" si="5"/>
        <v>PA-508</v>
      </c>
    </row>
    <row r="330" spans="1:2" x14ac:dyDescent="0.3">
      <c r="A330" s="41" t="s">
        <v>2046</v>
      </c>
      <c r="B330" t="str">
        <f t="shared" si="5"/>
        <v>PA-509</v>
      </c>
    </row>
    <row r="331" spans="1:2" x14ac:dyDescent="0.3">
      <c r="A331" s="41" t="s">
        <v>233</v>
      </c>
      <c r="B331" t="str">
        <f t="shared" si="5"/>
        <v>PA-510</v>
      </c>
    </row>
    <row r="332" spans="1:2" x14ac:dyDescent="0.3">
      <c r="A332" s="41" t="s">
        <v>2047</v>
      </c>
      <c r="B332" t="str">
        <f t="shared" si="5"/>
        <v>PA-511</v>
      </c>
    </row>
    <row r="333" spans="1:2" x14ac:dyDescent="0.3">
      <c r="A333" s="41" t="s">
        <v>234</v>
      </c>
      <c r="B333" t="str">
        <f t="shared" si="5"/>
        <v>PA-512</v>
      </c>
    </row>
    <row r="334" spans="1:2" x14ac:dyDescent="0.3">
      <c r="A334" s="41" t="s">
        <v>2048</v>
      </c>
      <c r="B334" t="str">
        <f t="shared" si="5"/>
        <v>PA-600</v>
      </c>
    </row>
    <row r="335" spans="1:2" x14ac:dyDescent="0.3">
      <c r="A335" s="41" t="s">
        <v>2049</v>
      </c>
      <c r="B335" t="str">
        <f t="shared" si="5"/>
        <v>PA-601</v>
      </c>
    </row>
    <row r="336" spans="1:2" x14ac:dyDescent="0.3">
      <c r="A336" s="41" t="s">
        <v>235</v>
      </c>
      <c r="B336" t="str">
        <f t="shared" si="5"/>
        <v>PA-603</v>
      </c>
    </row>
    <row r="337" spans="1:2" x14ac:dyDescent="0.3">
      <c r="A337" s="41" t="s">
        <v>236</v>
      </c>
      <c r="B337" t="str">
        <f t="shared" si="5"/>
        <v>PA-605</v>
      </c>
    </row>
    <row r="338" spans="1:2" x14ac:dyDescent="0.3">
      <c r="A338" s="41" t="s">
        <v>237</v>
      </c>
      <c r="B338" t="str">
        <f t="shared" si="5"/>
        <v>PR-502</v>
      </c>
    </row>
    <row r="339" spans="1:2" x14ac:dyDescent="0.3">
      <c r="A339" s="41" t="s">
        <v>2050</v>
      </c>
      <c r="B339" t="str">
        <f t="shared" si="5"/>
        <v>PR-503</v>
      </c>
    </row>
    <row r="340" spans="1:2" x14ac:dyDescent="0.3">
      <c r="A340" s="41" t="s">
        <v>238</v>
      </c>
      <c r="B340" t="str">
        <f t="shared" si="5"/>
        <v>RI-500</v>
      </c>
    </row>
    <row r="341" spans="1:2" x14ac:dyDescent="0.3">
      <c r="A341" s="41" t="s">
        <v>239</v>
      </c>
      <c r="B341" t="str">
        <f t="shared" si="5"/>
        <v>SC-500</v>
      </c>
    </row>
    <row r="342" spans="1:2" x14ac:dyDescent="0.3">
      <c r="A342" s="41" t="s">
        <v>2051</v>
      </c>
      <c r="B342" t="str">
        <f t="shared" si="5"/>
        <v>SC-501</v>
      </c>
    </row>
    <row r="343" spans="1:2" x14ac:dyDescent="0.3">
      <c r="A343" s="41" t="s">
        <v>240</v>
      </c>
      <c r="B343" t="str">
        <f t="shared" si="5"/>
        <v>SC-502</v>
      </c>
    </row>
    <row r="344" spans="1:2" x14ac:dyDescent="0.3">
      <c r="A344" s="41" t="s">
        <v>2052</v>
      </c>
      <c r="B344" t="str">
        <f t="shared" si="5"/>
        <v>SC-503</v>
      </c>
    </row>
    <row r="345" spans="1:2" x14ac:dyDescent="0.3">
      <c r="A345" s="41" t="s">
        <v>241</v>
      </c>
      <c r="B345" t="str">
        <f t="shared" si="5"/>
        <v>SD-500</v>
      </c>
    </row>
    <row r="346" spans="1:2" x14ac:dyDescent="0.3">
      <c r="A346" s="41" t="s">
        <v>242</v>
      </c>
      <c r="B346" t="str">
        <f t="shared" si="5"/>
        <v>TN-500</v>
      </c>
    </row>
    <row r="347" spans="1:2" x14ac:dyDescent="0.3">
      <c r="A347" s="41" t="s">
        <v>243</v>
      </c>
      <c r="B347" t="str">
        <f t="shared" si="5"/>
        <v>TN-501</v>
      </c>
    </row>
    <row r="348" spans="1:2" x14ac:dyDescent="0.3">
      <c r="A348" s="41" t="s">
        <v>244</v>
      </c>
      <c r="B348" t="str">
        <f t="shared" si="5"/>
        <v>TN-502</v>
      </c>
    </row>
    <row r="349" spans="1:2" x14ac:dyDescent="0.3">
      <c r="A349" s="41" t="s">
        <v>245</v>
      </c>
      <c r="B349" t="str">
        <f t="shared" si="5"/>
        <v>TN-503</v>
      </c>
    </row>
    <row r="350" spans="1:2" x14ac:dyDescent="0.3">
      <c r="A350" s="41" t="s">
        <v>2053</v>
      </c>
      <c r="B350" t="str">
        <f t="shared" si="5"/>
        <v>TN-504</v>
      </c>
    </row>
    <row r="351" spans="1:2" x14ac:dyDescent="0.3">
      <c r="A351" s="41" t="s">
        <v>246</v>
      </c>
      <c r="B351" t="str">
        <f t="shared" si="5"/>
        <v>TN-506</v>
      </c>
    </row>
    <row r="352" spans="1:2" x14ac:dyDescent="0.3">
      <c r="A352" s="41" t="s">
        <v>247</v>
      </c>
      <c r="B352" t="str">
        <f t="shared" si="5"/>
        <v>TN-507</v>
      </c>
    </row>
    <row r="353" spans="1:2" x14ac:dyDescent="0.3">
      <c r="A353" s="41" t="s">
        <v>248</v>
      </c>
      <c r="B353" t="str">
        <f t="shared" si="5"/>
        <v>TN-509</v>
      </c>
    </row>
    <row r="354" spans="1:2" x14ac:dyDescent="0.3">
      <c r="A354" s="41" t="s">
        <v>249</v>
      </c>
      <c r="B354" t="str">
        <f t="shared" si="5"/>
        <v>TN-510</v>
      </c>
    </row>
    <row r="355" spans="1:2" x14ac:dyDescent="0.3">
      <c r="A355" s="41" t="s">
        <v>250</v>
      </c>
      <c r="B355" t="str">
        <f t="shared" si="5"/>
        <v>TN-512</v>
      </c>
    </row>
    <row r="356" spans="1:2" x14ac:dyDescent="0.3">
      <c r="A356" s="41" t="s">
        <v>251</v>
      </c>
      <c r="B356" t="str">
        <f t="shared" si="5"/>
        <v>TX-500</v>
      </c>
    </row>
    <row r="357" spans="1:2" x14ac:dyDescent="0.3">
      <c r="A357" s="41" t="s">
        <v>252</v>
      </c>
      <c r="B357" t="str">
        <f t="shared" si="5"/>
        <v>TX-503</v>
      </c>
    </row>
    <row r="358" spans="1:2" x14ac:dyDescent="0.3">
      <c r="A358" s="41" t="s">
        <v>253</v>
      </c>
      <c r="B358" t="str">
        <f t="shared" si="5"/>
        <v>TX-600</v>
      </c>
    </row>
    <row r="359" spans="1:2" x14ac:dyDescent="0.3">
      <c r="A359" s="41" t="s">
        <v>2054</v>
      </c>
      <c r="B359" t="str">
        <f t="shared" si="5"/>
        <v>TX-601</v>
      </c>
    </row>
    <row r="360" spans="1:2" x14ac:dyDescent="0.3">
      <c r="A360" s="41" t="s">
        <v>254</v>
      </c>
      <c r="B360" t="str">
        <f t="shared" si="5"/>
        <v>TX-603</v>
      </c>
    </row>
    <row r="361" spans="1:2" x14ac:dyDescent="0.3">
      <c r="A361" s="41" t="s">
        <v>255</v>
      </c>
      <c r="B361" t="str">
        <f t="shared" si="5"/>
        <v>TX-604</v>
      </c>
    </row>
    <row r="362" spans="1:2" x14ac:dyDescent="0.3">
      <c r="A362" s="41" t="s">
        <v>2055</v>
      </c>
      <c r="B362" t="str">
        <f t="shared" si="5"/>
        <v>TX-607</v>
      </c>
    </row>
    <row r="363" spans="1:2" x14ac:dyDescent="0.3">
      <c r="A363" s="41" t="s">
        <v>256</v>
      </c>
      <c r="B363" t="str">
        <f t="shared" si="5"/>
        <v>TX-611</v>
      </c>
    </row>
    <row r="364" spans="1:2" x14ac:dyDescent="0.3">
      <c r="A364" s="41" t="s">
        <v>257</v>
      </c>
      <c r="B364" t="str">
        <f t="shared" si="5"/>
        <v>TX-624</v>
      </c>
    </row>
    <row r="365" spans="1:2" x14ac:dyDescent="0.3">
      <c r="A365" s="41" t="s">
        <v>2056</v>
      </c>
      <c r="B365" t="str">
        <f t="shared" si="5"/>
        <v>TX-700</v>
      </c>
    </row>
    <row r="366" spans="1:2" x14ac:dyDescent="0.3">
      <c r="A366" s="41" t="s">
        <v>2057</v>
      </c>
      <c r="B366" t="str">
        <f t="shared" si="5"/>
        <v>TX-701</v>
      </c>
    </row>
    <row r="367" spans="1:2" x14ac:dyDescent="0.3">
      <c r="A367" s="41" t="s">
        <v>258</v>
      </c>
      <c r="B367" t="str">
        <f t="shared" si="5"/>
        <v>UT-500</v>
      </c>
    </row>
    <row r="368" spans="1:2" x14ac:dyDescent="0.3">
      <c r="A368" s="41" t="s">
        <v>259</v>
      </c>
      <c r="B368" t="str">
        <f t="shared" si="5"/>
        <v>UT-503</v>
      </c>
    </row>
    <row r="369" spans="1:2" x14ac:dyDescent="0.3">
      <c r="A369" s="41" t="s">
        <v>260</v>
      </c>
      <c r="B369" t="str">
        <f t="shared" si="5"/>
        <v>UT-504</v>
      </c>
    </row>
    <row r="370" spans="1:2" x14ac:dyDescent="0.3">
      <c r="A370" s="41" t="s">
        <v>261</v>
      </c>
      <c r="B370" t="str">
        <f t="shared" si="5"/>
        <v>VA-500</v>
      </c>
    </row>
    <row r="371" spans="1:2" x14ac:dyDescent="0.3">
      <c r="A371" s="41" t="s">
        <v>2058</v>
      </c>
      <c r="B371" t="str">
        <f t="shared" si="5"/>
        <v>VA-501</v>
      </c>
    </row>
    <row r="372" spans="1:2" x14ac:dyDescent="0.3">
      <c r="A372" s="41" t="s">
        <v>2059</v>
      </c>
      <c r="B372" t="str">
        <f t="shared" si="5"/>
        <v>VA-502</v>
      </c>
    </row>
    <row r="373" spans="1:2" x14ac:dyDescent="0.3">
      <c r="A373" s="41" t="s">
        <v>262</v>
      </c>
      <c r="B373" t="str">
        <f t="shared" si="5"/>
        <v>VA-503</v>
      </c>
    </row>
    <row r="374" spans="1:2" x14ac:dyDescent="0.3">
      <c r="A374" s="41" t="s">
        <v>263</v>
      </c>
      <c r="B374" t="str">
        <f t="shared" si="5"/>
        <v>VA-504</v>
      </c>
    </row>
    <row r="375" spans="1:2" x14ac:dyDescent="0.3">
      <c r="A375" s="41" t="s">
        <v>2060</v>
      </c>
      <c r="B375" t="str">
        <f t="shared" si="5"/>
        <v>VA-505</v>
      </c>
    </row>
    <row r="376" spans="1:2" x14ac:dyDescent="0.3">
      <c r="A376" s="41" t="s">
        <v>264</v>
      </c>
      <c r="B376" t="str">
        <f t="shared" si="5"/>
        <v>VA-507</v>
      </c>
    </row>
    <row r="377" spans="1:2" x14ac:dyDescent="0.3">
      <c r="A377" s="41" t="s">
        <v>265</v>
      </c>
      <c r="B377" t="str">
        <f t="shared" si="5"/>
        <v>VA-508</v>
      </c>
    </row>
    <row r="378" spans="1:2" x14ac:dyDescent="0.3">
      <c r="A378" s="41" t="s">
        <v>2061</v>
      </c>
      <c r="B378" t="str">
        <f t="shared" si="5"/>
        <v>VA-513</v>
      </c>
    </row>
    <row r="379" spans="1:2" x14ac:dyDescent="0.3">
      <c r="A379" s="41" t="s">
        <v>266</v>
      </c>
      <c r="B379" t="str">
        <f t="shared" si="5"/>
        <v>VA-514</v>
      </c>
    </row>
    <row r="380" spans="1:2" x14ac:dyDescent="0.3">
      <c r="A380" s="41" t="s">
        <v>2062</v>
      </c>
      <c r="B380" t="str">
        <f t="shared" si="5"/>
        <v>VA-521</v>
      </c>
    </row>
    <row r="381" spans="1:2" x14ac:dyDescent="0.3">
      <c r="A381" s="41" t="s">
        <v>267</v>
      </c>
      <c r="B381" t="str">
        <f t="shared" si="5"/>
        <v>VA-600</v>
      </c>
    </row>
    <row r="382" spans="1:2" x14ac:dyDescent="0.3">
      <c r="A382" s="41" t="s">
        <v>268</v>
      </c>
      <c r="B382" t="str">
        <f t="shared" si="5"/>
        <v>VA-601</v>
      </c>
    </row>
    <row r="383" spans="1:2" x14ac:dyDescent="0.3">
      <c r="A383" s="41" t="s">
        <v>269</v>
      </c>
      <c r="B383" t="str">
        <f t="shared" si="5"/>
        <v>VA-602</v>
      </c>
    </row>
    <row r="384" spans="1:2" x14ac:dyDescent="0.3">
      <c r="A384" s="41" t="s">
        <v>270</v>
      </c>
      <c r="B384" t="str">
        <f t="shared" ref="B384:B404" si="6">LEFT(A384,6)</f>
        <v>VA-603</v>
      </c>
    </row>
    <row r="385" spans="1:2" x14ac:dyDescent="0.3">
      <c r="A385" s="41" t="s">
        <v>271</v>
      </c>
      <c r="B385" t="str">
        <f t="shared" si="6"/>
        <v>VA-604</v>
      </c>
    </row>
    <row r="386" spans="1:2" x14ac:dyDescent="0.3">
      <c r="A386" s="41" t="s">
        <v>272</v>
      </c>
      <c r="B386" t="str">
        <f t="shared" si="6"/>
        <v>VI-500</v>
      </c>
    </row>
    <row r="387" spans="1:2" x14ac:dyDescent="0.3">
      <c r="A387" s="41" t="s">
        <v>273</v>
      </c>
      <c r="B387" t="str">
        <f t="shared" si="6"/>
        <v>VT-500</v>
      </c>
    </row>
    <row r="388" spans="1:2" x14ac:dyDescent="0.3">
      <c r="A388" s="41" t="s">
        <v>274</v>
      </c>
      <c r="B388" t="str">
        <f t="shared" si="6"/>
        <v>VT-501</v>
      </c>
    </row>
    <row r="389" spans="1:2" x14ac:dyDescent="0.3">
      <c r="A389" s="41" t="s">
        <v>275</v>
      </c>
      <c r="B389" t="str">
        <f t="shared" si="6"/>
        <v>WA-500</v>
      </c>
    </row>
    <row r="390" spans="1:2" x14ac:dyDescent="0.3">
      <c r="A390" s="41" t="s">
        <v>276</v>
      </c>
      <c r="B390" t="str">
        <f t="shared" si="6"/>
        <v>WA-501</v>
      </c>
    </row>
    <row r="391" spans="1:2" x14ac:dyDescent="0.3">
      <c r="A391" s="41" t="s">
        <v>277</v>
      </c>
      <c r="B391" t="str">
        <f t="shared" si="6"/>
        <v>WA-502</v>
      </c>
    </row>
    <row r="392" spans="1:2" x14ac:dyDescent="0.3">
      <c r="A392" s="41" t="s">
        <v>2063</v>
      </c>
      <c r="B392" t="str">
        <f t="shared" si="6"/>
        <v>WA-503</v>
      </c>
    </row>
    <row r="393" spans="1:2" x14ac:dyDescent="0.3">
      <c r="A393" s="41" t="s">
        <v>278</v>
      </c>
      <c r="B393" t="str">
        <f t="shared" si="6"/>
        <v>WA-504</v>
      </c>
    </row>
    <row r="394" spans="1:2" x14ac:dyDescent="0.3">
      <c r="A394" s="41" t="s">
        <v>279</v>
      </c>
      <c r="B394" t="str">
        <f t="shared" si="6"/>
        <v>WA-507</v>
      </c>
    </row>
    <row r="395" spans="1:2" x14ac:dyDescent="0.3">
      <c r="A395" s="41" t="s">
        <v>280</v>
      </c>
      <c r="B395" t="str">
        <f t="shared" si="6"/>
        <v>WA-508</v>
      </c>
    </row>
    <row r="396" spans="1:2" x14ac:dyDescent="0.3">
      <c r="A396" s="41" t="s">
        <v>281</v>
      </c>
      <c r="B396" t="str">
        <f t="shared" si="6"/>
        <v>WI-500</v>
      </c>
    </row>
    <row r="397" spans="1:2" x14ac:dyDescent="0.3">
      <c r="A397" s="41" t="s">
        <v>282</v>
      </c>
      <c r="B397" t="str">
        <f t="shared" si="6"/>
        <v>WI-501</v>
      </c>
    </row>
    <row r="398" spans="1:2" x14ac:dyDescent="0.3">
      <c r="A398" s="41" t="s">
        <v>283</v>
      </c>
      <c r="B398" t="str">
        <f t="shared" si="6"/>
        <v>WI-502</v>
      </c>
    </row>
    <row r="399" spans="1:2" x14ac:dyDescent="0.3">
      <c r="A399" s="41" t="s">
        <v>284</v>
      </c>
      <c r="B399" t="str">
        <f t="shared" si="6"/>
        <v>WI-503</v>
      </c>
    </row>
    <row r="400" spans="1:2" x14ac:dyDescent="0.3">
      <c r="A400" s="41" t="s">
        <v>2064</v>
      </c>
      <c r="B400" t="str">
        <f t="shared" si="6"/>
        <v>WV-500</v>
      </c>
    </row>
    <row r="401" spans="1:2" x14ac:dyDescent="0.3">
      <c r="A401" s="41" t="s">
        <v>285</v>
      </c>
      <c r="B401" t="str">
        <f t="shared" si="6"/>
        <v>WV-501</v>
      </c>
    </row>
    <row r="402" spans="1:2" x14ac:dyDescent="0.3">
      <c r="A402" s="41" t="s">
        <v>286</v>
      </c>
      <c r="B402" t="str">
        <f t="shared" si="6"/>
        <v>WV-503</v>
      </c>
    </row>
    <row r="403" spans="1:2" x14ac:dyDescent="0.3">
      <c r="A403" s="41" t="s">
        <v>287</v>
      </c>
      <c r="B403" t="str">
        <f t="shared" si="6"/>
        <v>WV-508</v>
      </c>
    </row>
    <row r="404" spans="1:2" x14ac:dyDescent="0.3">
      <c r="A404" s="41" t="s">
        <v>288</v>
      </c>
      <c r="B404" t="str">
        <f t="shared" si="6"/>
        <v>WY-500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Tool</vt:lpstr>
      <vt:lpstr>Analysis</vt:lpstr>
      <vt:lpstr>Data</vt:lpstr>
      <vt:lpstr>Input Grants</vt:lpstr>
      <vt:lpstr>Config</vt:lpstr>
      <vt:lpstr>ANALYSIS__SELECTED_COC_NUM</vt:lpstr>
      <vt:lpstr>ANALYSIS__SITE_CODE</vt:lpstr>
      <vt:lpstr>CONFIG__COCS__R</vt:lpstr>
      <vt:lpstr>DATA__TABLE</vt:lpstr>
      <vt:lpstr>INPUT_GRANTS__OP_METRICS_TABLE</vt:lpstr>
      <vt:lpstr>INPUT_GRANTS__SSVF_GRANTS</vt:lpstr>
      <vt:lpstr>Tool!Print_Area</vt:lpstr>
      <vt:lpstr>Tool!Print_Titles</vt:lpstr>
      <vt:lpstr>TOOL__2015_PIT</vt:lpstr>
      <vt:lpstr>TOOL__SELECTED_COC</vt:lpstr>
    </vt:vector>
  </TitlesOfParts>
  <Company>Veteran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Mulpuri, Midhilesh</dc:creator>
  <cp:lastModifiedBy>Brenna Giacherio</cp:lastModifiedBy>
  <cp:lastPrinted>2016-09-14T02:16:03Z</cp:lastPrinted>
  <dcterms:created xsi:type="dcterms:W3CDTF">2015-04-05T20:59:31Z</dcterms:created>
  <dcterms:modified xsi:type="dcterms:W3CDTF">2017-01-12T18:45:34Z</dcterms:modified>
</cp:coreProperties>
</file>