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6B03FB95-32C4-475C-8DF9-EC021E2ACBF1}" xr6:coauthVersionLast="45" xr6:coauthVersionMax="45" xr10:uidLastSave="{00000000-0000-0000-0000-000000000000}"/>
  <bookViews>
    <workbookView xWindow="-120" yWindow="-120" windowWidth="24240" windowHeight="13140" tabRatio="937" xr2:uid="{00000000-000D-0000-FFFF-FFFF00000000}"/>
  </bookViews>
  <sheets>
    <sheet name="Summary" sheetId="1" r:id="rId1"/>
    <sheet name="Group 1 ITE" sheetId="2" r:id="rId2"/>
    <sheet name="Group 1 Cat 2 ITE -Rechargeable" sheetId="11" r:id="rId3"/>
    <sheet name="Group 2 BTE" sheetId="3" r:id="rId4"/>
    <sheet name="Group 2 Cat 2 BTE -Rechargeable" sheetId="8" r:id="rId5"/>
    <sheet name="Group 3 RIC" sheetId="4" r:id="rId6"/>
    <sheet name="Group 3- RIC - R" sheetId="9" r:id="rId7"/>
    <sheet name="Group 4 Wireless" sheetId="7" r:id="rId8"/>
    <sheet name="Group 6 Remotes" sheetId="6" r:id="rId9"/>
    <sheet name="Group 7 - CROS Non-R" sheetId="5" r:id="rId10"/>
    <sheet name="Group 7 CROS- R" sheetId="10" r:id="rId11"/>
  </sheets>
  <externalReferences>
    <externalReference r:id="rId12"/>
    <externalReference r:id="rId13"/>
    <externalReference r:id="rId14"/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8" i="1" l="1"/>
  <c r="M159" i="1"/>
  <c r="M160" i="1"/>
  <c r="M28" i="9"/>
  <c r="M29" i="9"/>
  <c r="M30" i="9"/>
  <c r="M31" i="9"/>
  <c r="M27" i="9"/>
  <c r="L27" i="9"/>
  <c r="M19" i="8"/>
  <c r="M20" i="8"/>
  <c r="L19" i="10" l="1"/>
  <c r="L18" i="10"/>
  <c r="L17" i="10"/>
  <c r="L3" i="10"/>
  <c r="L5" i="10"/>
  <c r="L4" i="10"/>
  <c r="L20" i="5"/>
  <c r="L4" i="5"/>
  <c r="L24" i="6"/>
  <c r="L5" i="6"/>
  <c r="L22" i="5" l="1"/>
  <c r="L21" i="5"/>
  <c r="J4" i="5"/>
  <c r="L6" i="5"/>
  <c r="L5" i="5"/>
  <c r="L33" i="7"/>
  <c r="L24" i="7"/>
  <c r="L26" i="6" l="1"/>
  <c r="L25" i="6"/>
  <c r="L23" i="6"/>
  <c r="L7" i="6"/>
  <c r="L6" i="6"/>
  <c r="L4" i="6"/>
  <c r="L16" i="7"/>
  <c r="L15" i="7"/>
  <c r="L14" i="7"/>
  <c r="L13" i="7"/>
  <c r="L7" i="7"/>
  <c r="L6" i="7"/>
  <c r="L5" i="7"/>
  <c r="L4" i="7"/>
  <c r="L23" i="9"/>
  <c r="L22" i="9"/>
  <c r="L21" i="9"/>
  <c r="L20" i="9"/>
  <c r="L7" i="9"/>
  <c r="L6" i="9"/>
  <c r="L5" i="9"/>
  <c r="L4" i="9"/>
  <c r="L26" i="4"/>
  <c r="L25" i="4"/>
  <c r="L24" i="4"/>
  <c r="L23" i="4"/>
  <c r="L7" i="4"/>
  <c r="L6" i="4"/>
  <c r="L5" i="4"/>
  <c r="L4" i="4"/>
  <c r="L14" i="8"/>
  <c r="L13" i="8"/>
  <c r="L4" i="8"/>
  <c r="L3" i="8"/>
  <c r="L26" i="3"/>
  <c r="L25" i="3"/>
  <c r="L24" i="3"/>
  <c r="L23" i="3"/>
  <c r="L7" i="3"/>
  <c r="L6" i="3"/>
  <c r="L5" i="3"/>
  <c r="L4" i="3"/>
  <c r="L23" i="2"/>
  <c r="L26" i="2"/>
  <c r="L25" i="2"/>
  <c r="L24" i="2"/>
  <c r="L7" i="2"/>
  <c r="L6" i="2"/>
  <c r="L5" i="2"/>
  <c r="L4" i="2"/>
  <c r="K20" i="9" l="1"/>
  <c r="K4" i="9"/>
  <c r="J4" i="9"/>
  <c r="K23" i="4"/>
  <c r="K4" i="4"/>
  <c r="K23" i="3"/>
  <c r="K4" i="3"/>
  <c r="K23" i="2"/>
  <c r="K4" i="2"/>
  <c r="J4" i="2"/>
  <c r="J17" i="10" l="1"/>
  <c r="J165" i="1" s="1"/>
  <c r="J3" i="10"/>
  <c r="J158" i="1" s="1"/>
  <c r="J20" i="5"/>
  <c r="J150" i="1" s="1"/>
  <c r="J142" i="1"/>
  <c r="J24" i="6"/>
  <c r="J133" i="1" s="1"/>
  <c r="J5" i="6"/>
  <c r="J124" i="1" s="1"/>
  <c r="H36" i="5" l="1"/>
  <c r="I26" i="4" l="1"/>
  <c r="I3" i="2" l="1"/>
  <c r="D231" i="1" l="1"/>
  <c r="D213" i="1"/>
  <c r="D193" i="1"/>
  <c r="D175" i="1"/>
  <c r="C31" i="10"/>
  <c r="D31" i="10"/>
  <c r="E31" i="10"/>
  <c r="G31" i="10"/>
  <c r="H31" i="10"/>
  <c r="C32" i="10"/>
  <c r="D32" i="10"/>
  <c r="E32" i="10"/>
  <c r="G32" i="10"/>
  <c r="H32" i="10"/>
  <c r="C33" i="10"/>
  <c r="D33" i="10"/>
  <c r="E33" i="10"/>
  <c r="F33" i="10"/>
  <c r="G33" i="10"/>
  <c r="H33" i="10"/>
  <c r="B31" i="10"/>
  <c r="B21" i="10"/>
  <c r="B7" i="10"/>
  <c r="B35" i="10" s="1"/>
  <c r="H28" i="5"/>
  <c r="H24" i="5"/>
  <c r="H27" i="5" s="1"/>
  <c r="H12" i="5"/>
  <c r="H11" i="5"/>
  <c r="C8" i="5"/>
  <c r="D8" i="5"/>
  <c r="E8" i="5"/>
  <c r="G8" i="5"/>
  <c r="H8" i="5"/>
  <c r="B8" i="5"/>
  <c r="B46" i="6"/>
  <c r="B28" i="6"/>
  <c r="B9" i="6"/>
  <c r="B36" i="7"/>
  <c r="B27" i="7"/>
  <c r="B18" i="7"/>
  <c r="B9" i="7"/>
  <c r="B24" i="9"/>
  <c r="B8" i="9"/>
  <c r="B28" i="4"/>
  <c r="B9" i="4"/>
  <c r="B46" i="4" s="1"/>
  <c r="B16" i="8"/>
  <c r="B5" i="8"/>
  <c r="B28" i="3"/>
  <c r="B9" i="3"/>
  <c r="B46" i="3" s="1"/>
  <c r="B28" i="2"/>
  <c r="B9" i="2"/>
  <c r="G24" i="5"/>
  <c r="I7" i="4" l="1"/>
  <c r="J26" i="3" l="1"/>
  <c r="I26" i="3"/>
  <c r="J7" i="3"/>
  <c r="I7" i="3"/>
  <c r="I12" i="11"/>
  <c r="I27" i="1" s="1"/>
  <c r="I3" i="11"/>
  <c r="I26" i="2"/>
  <c r="I22" i="5"/>
  <c r="I6" i="5"/>
  <c r="I144" i="1" s="1"/>
  <c r="I26" i="6"/>
  <c r="I7" i="6"/>
  <c r="I16" i="7"/>
  <c r="I7" i="7"/>
  <c r="M144" i="1"/>
  <c r="M27" i="1"/>
  <c r="L160" i="1"/>
  <c r="L144" i="1"/>
  <c r="L3" i="11"/>
  <c r="L12" i="11"/>
  <c r="L27" i="1" s="1"/>
  <c r="K5" i="10"/>
  <c r="K160" i="1" s="1"/>
  <c r="K19" i="10"/>
  <c r="K6" i="5"/>
  <c r="K144" i="1" s="1"/>
  <c r="K22" i="5"/>
  <c r="K7" i="6"/>
  <c r="K26" i="6"/>
  <c r="K7" i="7"/>
  <c r="K16" i="7"/>
  <c r="K7" i="9"/>
  <c r="K23" i="9"/>
  <c r="K7" i="4"/>
  <c r="K26" i="4"/>
  <c r="K7" i="3"/>
  <c r="K26" i="3"/>
  <c r="K7" i="2"/>
  <c r="K26" i="2"/>
  <c r="J5" i="10"/>
  <c r="J160" i="1" s="1"/>
  <c r="J19" i="10"/>
  <c r="J6" i="5"/>
  <c r="J144" i="1" s="1"/>
  <c r="J22" i="5"/>
  <c r="J7" i="6"/>
  <c r="J26" i="6"/>
  <c r="J7" i="7"/>
  <c r="J16" i="7"/>
  <c r="J7" i="9"/>
  <c r="J23" i="9"/>
  <c r="J7" i="4"/>
  <c r="J26" i="4"/>
  <c r="J3" i="11"/>
  <c r="J7" i="2"/>
  <c r="J26" i="2"/>
  <c r="I5" i="10"/>
  <c r="I160" i="1" s="1"/>
  <c r="I19" i="10"/>
  <c r="I7" i="9"/>
  <c r="I23" i="9"/>
  <c r="I7" i="2"/>
  <c r="M33" i="10" l="1"/>
  <c r="J33" i="10"/>
  <c r="K33" i="10"/>
  <c r="I33" i="10"/>
  <c r="L33" i="10"/>
  <c r="K12" i="11"/>
  <c r="K27" i="1" s="1"/>
  <c r="K3" i="11"/>
  <c r="J12" i="11"/>
  <c r="J27" i="1" s="1"/>
  <c r="K18" i="10" l="1"/>
  <c r="J18" i="10"/>
  <c r="I18" i="10"/>
  <c r="L159" i="1"/>
  <c r="K4" i="10"/>
  <c r="K159" i="1" s="1"/>
  <c r="J4" i="10"/>
  <c r="J159" i="1" s="1"/>
  <c r="I4" i="10"/>
  <c r="I159" i="1" s="1"/>
  <c r="K21" i="5"/>
  <c r="J21" i="5"/>
  <c r="I21" i="5"/>
  <c r="M143" i="1"/>
  <c r="L143" i="1"/>
  <c r="K5" i="5"/>
  <c r="K143" i="1" s="1"/>
  <c r="J5" i="5"/>
  <c r="J143" i="1" s="1"/>
  <c r="I5" i="5"/>
  <c r="K25" i="6"/>
  <c r="J25" i="6"/>
  <c r="I25" i="6"/>
  <c r="K6" i="6"/>
  <c r="J6" i="6"/>
  <c r="I6" i="6"/>
  <c r="K33" i="7"/>
  <c r="J33" i="7"/>
  <c r="I33" i="7"/>
  <c r="K24" i="7"/>
  <c r="J24" i="7"/>
  <c r="K15" i="7"/>
  <c r="J15" i="7"/>
  <c r="I15" i="7"/>
  <c r="K6" i="7"/>
  <c r="J6" i="7"/>
  <c r="I24" i="7"/>
  <c r="I6" i="7"/>
  <c r="K22" i="9"/>
  <c r="J22" i="9"/>
  <c r="I22" i="9"/>
  <c r="K6" i="9"/>
  <c r="J6" i="9"/>
  <c r="I6" i="9"/>
  <c r="K25" i="4"/>
  <c r="J25" i="4"/>
  <c r="I25" i="4"/>
  <c r="K6" i="4"/>
  <c r="J6" i="4"/>
  <c r="I6" i="4"/>
  <c r="K14" i="8"/>
  <c r="J14" i="8"/>
  <c r="I14" i="8"/>
  <c r="K4" i="8"/>
  <c r="J4" i="8"/>
  <c r="I4" i="8"/>
  <c r="K25" i="3"/>
  <c r="J25" i="3"/>
  <c r="I25" i="3"/>
  <c r="K6" i="3"/>
  <c r="J6" i="3"/>
  <c r="I6" i="3"/>
  <c r="K32" i="10" l="1"/>
  <c r="L32" i="10"/>
  <c r="I43" i="7"/>
  <c r="M32" i="10"/>
  <c r="J32" i="10"/>
  <c r="I32" i="10"/>
  <c r="K25" i="2"/>
  <c r="J25" i="2"/>
  <c r="I25" i="2"/>
  <c r="K6" i="2"/>
  <c r="J6" i="2"/>
  <c r="I6" i="2"/>
  <c r="K17" i="10" l="1"/>
  <c r="I17" i="10"/>
  <c r="I21" i="10" s="1"/>
  <c r="L158" i="1"/>
  <c r="K3" i="10"/>
  <c r="I3" i="10"/>
  <c r="I158" i="1" s="1"/>
  <c r="M150" i="1"/>
  <c r="L150" i="1"/>
  <c r="K20" i="5"/>
  <c r="K150" i="1" s="1"/>
  <c r="I20" i="5"/>
  <c r="M142" i="1"/>
  <c r="L142" i="1"/>
  <c r="K4" i="5"/>
  <c r="K142" i="1" s="1"/>
  <c r="I4" i="5"/>
  <c r="I142" i="1" s="1"/>
  <c r="K24" i="6"/>
  <c r="I24" i="6"/>
  <c r="K5" i="6"/>
  <c r="I5" i="6"/>
  <c r="K14" i="7"/>
  <c r="J14" i="7"/>
  <c r="I14" i="7"/>
  <c r="K5" i="7"/>
  <c r="J5" i="7"/>
  <c r="I5" i="7"/>
  <c r="K21" i="9"/>
  <c r="J21" i="9"/>
  <c r="I21" i="9"/>
  <c r="K5" i="9"/>
  <c r="J5" i="9"/>
  <c r="I5" i="9"/>
  <c r="K24" i="4"/>
  <c r="J24" i="4"/>
  <c r="I24" i="4"/>
  <c r="K5" i="4"/>
  <c r="J5" i="4"/>
  <c r="I5" i="4"/>
  <c r="K13" i="8"/>
  <c r="J13" i="8"/>
  <c r="I13" i="8"/>
  <c r="K3" i="8"/>
  <c r="J3" i="8"/>
  <c r="I3" i="8"/>
  <c r="I5" i="8" s="1"/>
  <c r="K24" i="3"/>
  <c r="J24" i="3"/>
  <c r="I24" i="3"/>
  <c r="K5" i="3"/>
  <c r="J5" i="3"/>
  <c r="I5" i="3"/>
  <c r="K24" i="2"/>
  <c r="J24" i="2"/>
  <c r="I24" i="2"/>
  <c r="K5" i="2"/>
  <c r="J5" i="2"/>
  <c r="I5" i="2"/>
  <c r="K31" i="10" l="1"/>
  <c r="K158" i="1"/>
  <c r="L31" i="10"/>
  <c r="M31" i="10"/>
  <c r="J31" i="10"/>
  <c r="I31" i="10"/>
  <c r="L19" i="5"/>
  <c r="K19" i="5"/>
  <c r="J19" i="5"/>
  <c r="I19" i="5"/>
  <c r="I149" i="1" s="1"/>
  <c r="M141" i="1"/>
  <c r="L3" i="5"/>
  <c r="L141" i="1" s="1"/>
  <c r="K3" i="5"/>
  <c r="K141" i="1" s="1"/>
  <c r="J3" i="5"/>
  <c r="J141" i="1" s="1"/>
  <c r="I3" i="5"/>
  <c r="I141" i="1" s="1"/>
  <c r="K23" i="6"/>
  <c r="J23" i="6"/>
  <c r="I23" i="6"/>
  <c r="K4" i="6"/>
  <c r="J4" i="6"/>
  <c r="I4" i="6"/>
  <c r="L31" i="7"/>
  <c r="K31" i="7"/>
  <c r="J31" i="7"/>
  <c r="I31" i="7"/>
  <c r="L22" i="7"/>
  <c r="K22" i="7"/>
  <c r="J22" i="7"/>
  <c r="I22" i="7"/>
  <c r="K13" i="7"/>
  <c r="J13" i="7"/>
  <c r="K4" i="7"/>
  <c r="J4" i="7"/>
  <c r="J20" i="9"/>
  <c r="I20" i="9"/>
  <c r="I4" i="9"/>
  <c r="J23" i="4"/>
  <c r="I23" i="4"/>
  <c r="J4" i="4"/>
  <c r="I4" i="4"/>
  <c r="I23" i="3"/>
  <c r="I4" i="3"/>
  <c r="J23" i="2"/>
  <c r="I23" i="2"/>
  <c r="I4" i="2"/>
  <c r="I9" i="2" s="1"/>
  <c r="J4" i="3"/>
  <c r="J23" i="3"/>
  <c r="J41" i="7" l="1"/>
  <c r="J50" i="7"/>
  <c r="J24" i="5"/>
  <c r="J149" i="1"/>
  <c r="L24" i="5"/>
  <c r="L149" i="1"/>
  <c r="M24" i="5"/>
  <c r="M149" i="1"/>
  <c r="K24" i="5"/>
  <c r="K149" i="1"/>
  <c r="J8" i="5"/>
  <c r="J11" i="5" s="1"/>
  <c r="K8" i="5"/>
  <c r="K11" i="5" s="1"/>
  <c r="L8" i="5"/>
  <c r="L11" i="5" s="1"/>
  <c r="I8" i="5"/>
  <c r="I11" i="5" s="1"/>
  <c r="I35" i="5"/>
  <c r="M8" i="5"/>
  <c r="M11" i="5" s="1"/>
  <c r="I24" i="5"/>
  <c r="I27" i="5" s="1"/>
  <c r="M131" i="1"/>
  <c r="L22" i="6"/>
  <c r="L131" i="1" s="1"/>
  <c r="K22" i="6"/>
  <c r="K131" i="1" s="1"/>
  <c r="J22" i="6"/>
  <c r="J131" i="1" s="1"/>
  <c r="I22" i="6"/>
  <c r="L3" i="6"/>
  <c r="K3" i="6"/>
  <c r="J3" i="6"/>
  <c r="I3" i="6"/>
  <c r="L12" i="7"/>
  <c r="K12" i="7"/>
  <c r="J12" i="7"/>
  <c r="I12" i="7"/>
  <c r="L3" i="7"/>
  <c r="K3" i="7"/>
  <c r="K40" i="7" s="1"/>
  <c r="I3" i="7"/>
  <c r="I40" i="7" s="1"/>
  <c r="J3" i="7"/>
  <c r="L19" i="9"/>
  <c r="K19" i="9"/>
  <c r="J19" i="9"/>
  <c r="I19" i="9"/>
  <c r="I24" i="9" s="1"/>
  <c r="M8" i="9"/>
  <c r="M15" i="9" s="1"/>
  <c r="L3" i="9"/>
  <c r="K3" i="9"/>
  <c r="J3" i="9"/>
  <c r="I3" i="9"/>
  <c r="L22" i="4"/>
  <c r="K22" i="4"/>
  <c r="J22" i="4"/>
  <c r="I22" i="4"/>
  <c r="L3" i="4"/>
  <c r="K3" i="4"/>
  <c r="J3" i="4"/>
  <c r="I3" i="4"/>
  <c r="L22" i="3"/>
  <c r="K22" i="3"/>
  <c r="J22" i="3"/>
  <c r="I22" i="3"/>
  <c r="L3" i="3"/>
  <c r="K3" i="3"/>
  <c r="J3" i="3"/>
  <c r="I3" i="3"/>
  <c r="L22" i="2"/>
  <c r="K22" i="2"/>
  <c r="J22" i="2"/>
  <c r="I22" i="2"/>
  <c r="J3" i="2"/>
  <c r="I14" i="5" l="1"/>
  <c r="I13" i="5"/>
  <c r="I12" i="5"/>
  <c r="L14" i="5"/>
  <c r="L13" i="5"/>
  <c r="L12" i="5"/>
  <c r="I35" i="9"/>
  <c r="M14" i="5"/>
  <c r="M13" i="5"/>
  <c r="M12" i="5"/>
  <c r="K14" i="5"/>
  <c r="K13" i="5"/>
  <c r="K12" i="5"/>
  <c r="J14" i="5"/>
  <c r="J13" i="5"/>
  <c r="J12" i="5"/>
  <c r="C158" i="1"/>
  <c r="D158" i="1"/>
  <c r="E158" i="1"/>
  <c r="G158" i="1"/>
  <c r="H158" i="1"/>
  <c r="B158" i="1"/>
  <c r="L15" i="5" l="1"/>
  <c r="K15" i="5"/>
  <c r="J15" i="5"/>
  <c r="M15" i="5"/>
  <c r="I15" i="5"/>
  <c r="I22" i="1"/>
  <c r="I24" i="1" s="1"/>
  <c r="J22" i="1"/>
  <c r="J24" i="1" s="1"/>
  <c r="K22" i="1"/>
  <c r="K24" i="1" s="1"/>
  <c r="L22" i="1"/>
  <c r="L24" i="1" s="1"/>
  <c r="M22" i="1"/>
  <c r="M24" i="1" s="1"/>
  <c r="M29" i="1"/>
  <c r="L29" i="1"/>
  <c r="K29" i="1"/>
  <c r="J29" i="1"/>
  <c r="I29" i="1"/>
  <c r="G27" i="1"/>
  <c r="E27" i="1"/>
  <c r="E29" i="1" s="1"/>
  <c r="D27" i="1"/>
  <c r="D29" i="1" s="1"/>
  <c r="C27" i="1"/>
  <c r="B27" i="1"/>
  <c r="F29" i="1"/>
  <c r="C24" i="1"/>
  <c r="D24" i="1"/>
  <c r="G24" i="1"/>
  <c r="F24" i="1"/>
  <c r="E24" i="1"/>
  <c r="H12" i="11"/>
  <c r="H13" i="11" s="1"/>
  <c r="H3" i="11"/>
  <c r="M20" i="11"/>
  <c r="L20" i="11"/>
  <c r="K20" i="11"/>
  <c r="J20" i="11"/>
  <c r="I20" i="11"/>
  <c r="M13" i="11"/>
  <c r="E13" i="11"/>
  <c r="D13" i="11"/>
  <c r="C13" i="11"/>
  <c r="B13" i="11"/>
  <c r="J13" i="11"/>
  <c r="I13" i="11"/>
  <c r="G13" i="11"/>
  <c r="I4" i="11"/>
  <c r="I7" i="11" s="1"/>
  <c r="I8" i="11" s="1"/>
  <c r="E4" i="11"/>
  <c r="D4" i="11"/>
  <c r="C4" i="11"/>
  <c r="B4" i="11"/>
  <c r="L4" i="11"/>
  <c r="L7" i="11" s="1"/>
  <c r="L8" i="11" s="1"/>
  <c r="J4" i="11"/>
  <c r="J7" i="11" s="1"/>
  <c r="J8" i="11" s="1"/>
  <c r="N3" i="11" l="1"/>
  <c r="H22" i="1"/>
  <c r="N12" i="11"/>
  <c r="H27" i="1"/>
  <c r="N22" i="1"/>
  <c r="N24" i="1" s="1"/>
  <c r="G29" i="1"/>
  <c r="B24" i="1"/>
  <c r="C29" i="1"/>
  <c r="B29" i="1"/>
  <c r="H20" i="11"/>
  <c r="H4" i="11"/>
  <c r="H7" i="11" s="1"/>
  <c r="H8" i="11" s="1"/>
  <c r="M16" i="11"/>
  <c r="M17" i="11" s="1"/>
  <c r="K13" i="11"/>
  <c r="J16" i="11"/>
  <c r="J17" i="11" s="1"/>
  <c r="H16" i="11"/>
  <c r="J21" i="11"/>
  <c r="I16" i="11"/>
  <c r="I17" i="11" s="1"/>
  <c r="K4" i="11"/>
  <c r="K7" i="11" s="1"/>
  <c r="K8" i="11" s="1"/>
  <c r="M4" i="11"/>
  <c r="M7" i="11" s="1"/>
  <c r="M8" i="11" s="1"/>
  <c r="F13" i="11"/>
  <c r="F4" i="11"/>
  <c r="L13" i="11"/>
  <c r="G4" i="11"/>
  <c r="I21" i="11"/>
  <c r="N27" i="1" l="1"/>
  <c r="N29" i="1" s="1"/>
  <c r="N20" i="11"/>
  <c r="H24" i="1"/>
  <c r="H29" i="1"/>
  <c r="H21" i="11"/>
  <c r="K16" i="11"/>
  <c r="K17" i="11" s="1"/>
  <c r="H17" i="11"/>
  <c r="N4" i="11"/>
  <c r="N13" i="11"/>
  <c r="L16" i="11"/>
  <c r="L17" i="11" s="1"/>
  <c r="M21" i="11"/>
  <c r="K21" i="11"/>
  <c r="L21" i="11"/>
  <c r="N21" i="11" l="1"/>
  <c r="N7" i="11"/>
  <c r="N16" i="11"/>
  <c r="N17" i="11" s="1"/>
  <c r="N8" i="11" l="1"/>
  <c r="H5" i="8" l="1"/>
  <c r="I24" i="8"/>
  <c r="J24" i="8"/>
  <c r="K24" i="8"/>
  <c r="L24" i="8"/>
  <c r="M24" i="8"/>
  <c r="I25" i="8"/>
  <c r="J25" i="8"/>
  <c r="K25" i="8"/>
  <c r="L25" i="8"/>
  <c r="M25" i="8"/>
  <c r="C24" i="8"/>
  <c r="D24" i="8"/>
  <c r="E24" i="8"/>
  <c r="G24" i="8"/>
  <c r="H24" i="8"/>
  <c r="C25" i="8"/>
  <c r="D25" i="8"/>
  <c r="E25" i="8"/>
  <c r="G25" i="8"/>
  <c r="H25" i="8"/>
  <c r="H35" i="5" l="1"/>
  <c r="C150" i="1"/>
  <c r="D150" i="1"/>
  <c r="E150" i="1"/>
  <c r="G150" i="1"/>
  <c r="H150" i="1"/>
  <c r="C151" i="1"/>
  <c r="D151" i="1"/>
  <c r="E151" i="1"/>
  <c r="G151" i="1"/>
  <c r="H151" i="1"/>
  <c r="C152" i="1"/>
  <c r="D152" i="1"/>
  <c r="E152" i="1"/>
  <c r="F152" i="1"/>
  <c r="G152" i="1"/>
  <c r="H152" i="1"/>
  <c r="B151" i="1"/>
  <c r="B152" i="1"/>
  <c r="B150" i="1"/>
  <c r="B154" i="1" s="1"/>
  <c r="H149" i="1"/>
  <c r="H154" i="1" s="1"/>
  <c r="H41" i="7"/>
  <c r="G154" i="1" l="1"/>
  <c r="E154" i="1"/>
  <c r="D154" i="1"/>
  <c r="C154" i="1"/>
  <c r="N149" i="1"/>
  <c r="H3" i="2" l="1"/>
  <c r="H141" i="1" l="1"/>
  <c r="H142" i="1"/>
  <c r="N142" i="1" s="1"/>
  <c r="H144" i="1"/>
  <c r="C159" i="1"/>
  <c r="G40" i="5"/>
  <c r="H28" i="4"/>
  <c r="H9" i="4"/>
  <c r="H28" i="3"/>
  <c r="H9" i="3"/>
  <c r="N141" i="1" l="1"/>
  <c r="H43" i="7" l="1"/>
  <c r="H42" i="7"/>
  <c r="H40" i="7"/>
  <c r="H12" i="4" l="1"/>
  <c r="H37" i="5" l="1"/>
  <c r="M35" i="5"/>
  <c r="L35" i="5"/>
  <c r="K35" i="5"/>
  <c r="J35" i="5"/>
  <c r="N19" i="5"/>
  <c r="F20" i="5"/>
  <c r="N3" i="5"/>
  <c r="N35" i="5" l="1"/>
  <c r="H40" i="5"/>
  <c r="N20" i="5"/>
  <c r="F150" i="1"/>
  <c r="H30" i="5"/>
  <c r="H18" i="7"/>
  <c r="B6" i="1" l="1"/>
  <c r="G52" i="7" l="1"/>
  <c r="G43" i="6" l="1"/>
  <c r="F18" i="10" l="1"/>
  <c r="F24" i="6" l="1"/>
  <c r="G7" i="10" l="1"/>
  <c r="G10" i="10" s="1"/>
  <c r="G27" i="7" l="1"/>
  <c r="C9" i="7" l="1"/>
  <c r="E33" i="7" l="1"/>
  <c r="F33" i="7"/>
  <c r="E24" i="7"/>
  <c r="F24" i="7"/>
  <c r="F24" i="2" l="1"/>
  <c r="F12" i="7" l="1"/>
  <c r="F3" i="10" l="1"/>
  <c r="F4" i="5"/>
  <c r="F5" i="6"/>
  <c r="N5" i="6" s="1"/>
  <c r="F14" i="7"/>
  <c r="F5" i="7"/>
  <c r="F21" i="9"/>
  <c r="F5" i="9"/>
  <c r="F24" i="4"/>
  <c r="F5" i="4"/>
  <c r="F3" i="8"/>
  <c r="F5" i="3"/>
  <c r="F5" i="2"/>
  <c r="F158" i="1" l="1"/>
  <c r="N158" i="1" s="1"/>
  <c r="F31" i="10"/>
  <c r="F24" i="8"/>
  <c r="N3" i="8"/>
  <c r="F4" i="10" l="1"/>
  <c r="F32" i="10" s="1"/>
  <c r="F21" i="5"/>
  <c r="F151" i="1" s="1"/>
  <c r="F154" i="1" s="1"/>
  <c r="F5" i="5"/>
  <c r="F8" i="5" s="1"/>
  <c r="F25" i="6"/>
  <c r="F6" i="6"/>
  <c r="F15" i="7"/>
  <c r="F6" i="7"/>
  <c r="F22" i="9"/>
  <c r="F6" i="9"/>
  <c r="F25" i="4"/>
  <c r="F6" i="4"/>
  <c r="N6" i="4" s="1"/>
  <c r="F14" i="8"/>
  <c r="F4" i="8"/>
  <c r="F25" i="3"/>
  <c r="F6" i="3"/>
  <c r="F25" i="2"/>
  <c r="F6" i="2"/>
  <c r="F25" i="8" l="1"/>
  <c r="N4" i="8"/>
  <c r="F23" i="6"/>
  <c r="F4" i="6"/>
  <c r="F13" i="7"/>
  <c r="F4" i="7"/>
  <c r="F20" i="9"/>
  <c r="F4" i="9"/>
  <c r="F4" i="4"/>
  <c r="F4" i="3"/>
  <c r="F4" i="2"/>
  <c r="G22" i="6" l="1"/>
  <c r="G3" i="6"/>
  <c r="F22" i="6"/>
  <c r="F3" i="6"/>
  <c r="G3" i="7"/>
  <c r="G40" i="7" s="1"/>
  <c r="F3" i="7"/>
  <c r="F9" i="7" s="1"/>
  <c r="F19" i="9"/>
  <c r="G19" i="9"/>
  <c r="G3" i="9"/>
  <c r="F3" i="9"/>
  <c r="I9" i="4"/>
  <c r="G22" i="4"/>
  <c r="G3" i="4"/>
  <c r="G9" i="4" s="1"/>
  <c r="F22" i="4"/>
  <c r="F3" i="4"/>
  <c r="G22" i="3"/>
  <c r="G3" i="3"/>
  <c r="G9" i="3" s="1"/>
  <c r="F22" i="3"/>
  <c r="F3" i="3"/>
  <c r="L3" i="2"/>
  <c r="H22" i="2"/>
  <c r="G22" i="2"/>
  <c r="G3" i="2"/>
  <c r="F22" i="2"/>
  <c r="F3" i="2"/>
  <c r="G9" i="6" l="1"/>
  <c r="G122" i="1"/>
  <c r="N19" i="9"/>
  <c r="E24" i="9"/>
  <c r="N93" i="1" l="1"/>
  <c r="E28" i="9"/>
  <c r="E29" i="9"/>
  <c r="E30" i="9"/>
  <c r="E31" i="9"/>
  <c r="E27" i="9"/>
  <c r="E4" i="9"/>
  <c r="E3" i="4" l="1"/>
  <c r="C65" i="1" l="1"/>
  <c r="F45" i="1" l="1"/>
  <c r="C6" i="1" l="1"/>
  <c r="D6" i="1"/>
  <c r="E6" i="1"/>
  <c r="F6" i="1"/>
  <c r="G6" i="1"/>
  <c r="H6" i="1"/>
  <c r="I6" i="1"/>
  <c r="J6" i="1"/>
  <c r="K6" i="1"/>
  <c r="L6" i="1"/>
  <c r="M6" i="1"/>
  <c r="B24" i="8" l="1"/>
  <c r="E40" i="2"/>
  <c r="F40" i="2"/>
  <c r="G40" i="2"/>
  <c r="H40" i="2"/>
  <c r="I40" i="2"/>
  <c r="J40" i="2"/>
  <c r="L40" i="2"/>
  <c r="E41" i="2"/>
  <c r="F41" i="2"/>
  <c r="G41" i="2"/>
  <c r="H41" i="2"/>
  <c r="I41" i="2"/>
  <c r="J41" i="2"/>
  <c r="K41" i="2"/>
  <c r="L41" i="2"/>
  <c r="M41" i="2"/>
  <c r="E43" i="2"/>
  <c r="F43" i="2"/>
  <c r="G43" i="2"/>
  <c r="H43" i="2"/>
  <c r="I43" i="2"/>
  <c r="J43" i="2"/>
  <c r="K43" i="2"/>
  <c r="L43" i="2"/>
  <c r="M43" i="2"/>
  <c r="E42" i="2"/>
  <c r="F42" i="2"/>
  <c r="G42" i="2"/>
  <c r="H42" i="2"/>
  <c r="I42" i="2"/>
  <c r="J42" i="2"/>
  <c r="K42" i="2"/>
  <c r="L42" i="2"/>
  <c r="M42" i="2"/>
  <c r="E44" i="2"/>
  <c r="F44" i="2"/>
  <c r="G44" i="2"/>
  <c r="H44" i="2"/>
  <c r="I44" i="2"/>
  <c r="J44" i="2"/>
  <c r="K44" i="2"/>
  <c r="L44" i="2"/>
  <c r="M44" i="2"/>
  <c r="C41" i="2"/>
  <c r="D41" i="2"/>
  <c r="C43" i="2"/>
  <c r="D43" i="2"/>
  <c r="C42" i="2"/>
  <c r="D42" i="2"/>
  <c r="C44" i="2"/>
  <c r="D44" i="2"/>
  <c r="D40" i="2"/>
  <c r="C5" i="8" l="1"/>
  <c r="B26" i="8"/>
  <c r="N20" i="9" l="1"/>
  <c r="N22" i="9"/>
  <c r="N21" i="9"/>
  <c r="N23" i="9"/>
  <c r="D35" i="9"/>
  <c r="E35" i="9"/>
  <c r="F35" i="9"/>
  <c r="G35" i="9"/>
  <c r="H35" i="9"/>
  <c r="J35" i="9"/>
  <c r="K35" i="9"/>
  <c r="L35" i="9"/>
  <c r="M35" i="9"/>
  <c r="D36" i="9"/>
  <c r="E36" i="9"/>
  <c r="F36" i="9"/>
  <c r="G36" i="9"/>
  <c r="H36" i="9"/>
  <c r="I36" i="9"/>
  <c r="J36" i="9"/>
  <c r="K36" i="9"/>
  <c r="L36" i="9"/>
  <c r="M36" i="9"/>
  <c r="D38" i="9"/>
  <c r="E38" i="9"/>
  <c r="F38" i="9"/>
  <c r="G38" i="9"/>
  <c r="H38" i="9"/>
  <c r="I38" i="9"/>
  <c r="J38" i="9"/>
  <c r="K38" i="9"/>
  <c r="L38" i="9"/>
  <c r="M38" i="9"/>
  <c r="D37" i="9"/>
  <c r="E37" i="9"/>
  <c r="F37" i="9"/>
  <c r="G37" i="9"/>
  <c r="H37" i="9"/>
  <c r="I37" i="9"/>
  <c r="J37" i="9"/>
  <c r="K37" i="9"/>
  <c r="L37" i="9"/>
  <c r="M37" i="9"/>
  <c r="D39" i="9"/>
  <c r="E39" i="9"/>
  <c r="F39" i="9"/>
  <c r="G39" i="9"/>
  <c r="H39" i="9"/>
  <c r="I39" i="9"/>
  <c r="J39" i="9"/>
  <c r="K39" i="9"/>
  <c r="L39" i="9"/>
  <c r="M39" i="9"/>
  <c r="C36" i="9"/>
  <c r="C38" i="9"/>
  <c r="C37" i="9"/>
  <c r="C39" i="9"/>
  <c r="N7" i="9"/>
  <c r="N24" i="9" l="1"/>
  <c r="N39" i="9"/>
  <c r="C5" i="1"/>
  <c r="C167" i="1" l="1"/>
  <c r="D167" i="1"/>
  <c r="E167" i="1"/>
  <c r="F167" i="1"/>
  <c r="G167" i="1"/>
  <c r="H167" i="1"/>
  <c r="I167" i="1"/>
  <c r="J167" i="1"/>
  <c r="K167" i="1"/>
  <c r="L167" i="1"/>
  <c r="M167" i="1"/>
  <c r="C165" i="1"/>
  <c r="D165" i="1"/>
  <c r="E165" i="1"/>
  <c r="F165" i="1"/>
  <c r="G165" i="1"/>
  <c r="G169" i="1" s="1"/>
  <c r="H165" i="1"/>
  <c r="I165" i="1"/>
  <c r="K165" i="1"/>
  <c r="L165" i="1"/>
  <c r="M165" i="1"/>
  <c r="C166" i="1"/>
  <c r="D166" i="1"/>
  <c r="E166" i="1"/>
  <c r="F166" i="1"/>
  <c r="G166" i="1"/>
  <c r="H166" i="1"/>
  <c r="I166" i="1"/>
  <c r="J166" i="1"/>
  <c r="K166" i="1"/>
  <c r="L166" i="1"/>
  <c r="M166" i="1"/>
  <c r="H169" i="1" l="1"/>
  <c r="K169" i="1"/>
  <c r="M169" i="1"/>
  <c r="L169" i="1"/>
  <c r="C169" i="1"/>
  <c r="J169" i="1"/>
  <c r="E169" i="1"/>
  <c r="D169" i="1"/>
  <c r="F169" i="1"/>
  <c r="I169" i="1"/>
  <c r="B15" i="1"/>
  <c r="B78" i="1" l="1"/>
  <c r="B36" i="9"/>
  <c r="B38" i="9"/>
  <c r="B37" i="9"/>
  <c r="B39" i="9"/>
  <c r="B29" i="9"/>
  <c r="B167" i="1"/>
  <c r="B165" i="1"/>
  <c r="B169" i="1" s="1"/>
  <c r="B166" i="1"/>
  <c r="D159" i="1"/>
  <c r="E159" i="1"/>
  <c r="F159" i="1"/>
  <c r="G159" i="1"/>
  <c r="H159" i="1"/>
  <c r="K162" i="1"/>
  <c r="C160" i="1"/>
  <c r="C162" i="1" s="1"/>
  <c r="D160" i="1"/>
  <c r="E160" i="1"/>
  <c r="F160" i="1"/>
  <c r="G160" i="1"/>
  <c r="H160" i="1"/>
  <c r="I162" i="1"/>
  <c r="B160" i="1"/>
  <c r="B159" i="1"/>
  <c r="B162" i="1" s="1"/>
  <c r="J162" i="1" l="1"/>
  <c r="G162" i="1"/>
  <c r="F162" i="1"/>
  <c r="M162" i="1"/>
  <c r="D162" i="1"/>
  <c r="H162" i="1"/>
  <c r="E162" i="1"/>
  <c r="L162" i="1"/>
  <c r="N160" i="1"/>
  <c r="B30" i="9"/>
  <c r="B28" i="9"/>
  <c r="B27" i="9"/>
  <c r="B31" i="9"/>
  <c r="B33" i="10"/>
  <c r="B32" i="10"/>
  <c r="E25" i="10"/>
  <c r="M21" i="10"/>
  <c r="M24" i="10" s="1"/>
  <c r="L21" i="10"/>
  <c r="L25" i="10" s="1"/>
  <c r="K21" i="10"/>
  <c r="K25" i="10" s="1"/>
  <c r="J21" i="10"/>
  <c r="J24" i="10" s="1"/>
  <c r="I24" i="10"/>
  <c r="H21" i="10"/>
  <c r="H24" i="10" s="1"/>
  <c r="G21" i="10"/>
  <c r="G26" i="10" s="1"/>
  <c r="F21" i="10"/>
  <c r="F24" i="10" s="1"/>
  <c r="E21" i="10"/>
  <c r="E24" i="10" s="1"/>
  <c r="D21" i="10"/>
  <c r="D25" i="10" s="1"/>
  <c r="C21" i="10"/>
  <c r="C25" i="10" s="1"/>
  <c r="B26" i="10"/>
  <c r="N19" i="10"/>
  <c r="N18" i="10"/>
  <c r="N17" i="10"/>
  <c r="B11" i="10"/>
  <c r="M7" i="10"/>
  <c r="M11" i="10" s="1"/>
  <c r="L7" i="10"/>
  <c r="L12" i="10" s="1"/>
  <c r="K7" i="10"/>
  <c r="J7" i="10"/>
  <c r="J11" i="10" s="1"/>
  <c r="I7" i="10"/>
  <c r="H7" i="10"/>
  <c r="F7" i="10"/>
  <c r="E7" i="10"/>
  <c r="E11" i="10" s="1"/>
  <c r="D7" i="10"/>
  <c r="D11" i="10" s="1"/>
  <c r="C7" i="10"/>
  <c r="N5" i="10"/>
  <c r="N4" i="10"/>
  <c r="N3" i="10"/>
  <c r="C94" i="1"/>
  <c r="D94" i="1"/>
  <c r="E94" i="1"/>
  <c r="F94" i="1"/>
  <c r="G94" i="1"/>
  <c r="H94" i="1"/>
  <c r="I94" i="1"/>
  <c r="J94" i="1"/>
  <c r="K94" i="1"/>
  <c r="L94" i="1"/>
  <c r="M94" i="1"/>
  <c r="B94" i="1"/>
  <c r="B96" i="1"/>
  <c r="B95" i="1"/>
  <c r="B97" i="1"/>
  <c r="C85" i="1"/>
  <c r="D85" i="1"/>
  <c r="E85" i="1"/>
  <c r="F85" i="1"/>
  <c r="G85" i="1"/>
  <c r="H85" i="1"/>
  <c r="I85" i="1"/>
  <c r="J85" i="1"/>
  <c r="K85" i="1"/>
  <c r="L85" i="1"/>
  <c r="M85" i="1"/>
  <c r="B85" i="1"/>
  <c r="B87" i="1"/>
  <c r="B86" i="1"/>
  <c r="B88" i="1"/>
  <c r="L12" i="1"/>
  <c r="L13" i="1"/>
  <c r="L15" i="1"/>
  <c r="L14" i="1"/>
  <c r="L16" i="1"/>
  <c r="L3" i="1"/>
  <c r="L4" i="1"/>
  <c r="L5" i="1"/>
  <c r="L7" i="1"/>
  <c r="B5" i="1"/>
  <c r="N4" i="2"/>
  <c r="N6" i="2"/>
  <c r="N5" i="2"/>
  <c r="N7" i="2"/>
  <c r="I12" i="10" l="1"/>
  <c r="I11" i="10"/>
  <c r="N31" i="10"/>
  <c r="N32" i="10"/>
  <c r="N33" i="10"/>
  <c r="N21" i="10"/>
  <c r="M25" i="10"/>
  <c r="I25" i="10"/>
  <c r="J25" i="10"/>
  <c r="I26" i="10"/>
  <c r="J26" i="10"/>
  <c r="L26" i="10"/>
  <c r="M26" i="10"/>
  <c r="J10" i="10"/>
  <c r="J12" i="10"/>
  <c r="H26" i="10"/>
  <c r="F12" i="10"/>
  <c r="F11" i="10"/>
  <c r="F10" i="10"/>
  <c r="H11" i="10"/>
  <c r="H12" i="10"/>
  <c r="M12" i="10"/>
  <c r="I10" i="10"/>
  <c r="J35" i="10"/>
  <c r="M10" i="10"/>
  <c r="G11" i="10"/>
  <c r="G13" i="10" s="1"/>
  <c r="K12" i="10"/>
  <c r="L10" i="10"/>
  <c r="F25" i="10"/>
  <c r="F26" i="10"/>
  <c r="F35" i="10"/>
  <c r="E26" i="10"/>
  <c r="E28" i="10" s="1"/>
  <c r="E12" i="10"/>
  <c r="E10" i="10"/>
  <c r="E13" i="10" s="1"/>
  <c r="D26" i="10"/>
  <c r="D10" i="10"/>
  <c r="D12" i="10"/>
  <c r="C12" i="10"/>
  <c r="N7" i="10"/>
  <c r="N12" i="10" s="1"/>
  <c r="N165" i="1"/>
  <c r="N167" i="1"/>
  <c r="N159" i="1"/>
  <c r="N162" i="1" s="1"/>
  <c r="B24" i="10"/>
  <c r="B25" i="10"/>
  <c r="B10" i="10"/>
  <c r="B12" i="10"/>
  <c r="G35" i="10"/>
  <c r="C24" i="10"/>
  <c r="K24" i="10"/>
  <c r="H35" i="10"/>
  <c r="H10" i="10"/>
  <c r="C11" i="10"/>
  <c r="K11" i="10"/>
  <c r="D24" i="10"/>
  <c r="L24" i="10"/>
  <c r="G25" i="10"/>
  <c r="I35" i="10"/>
  <c r="L11" i="10"/>
  <c r="G12" i="10"/>
  <c r="H25" i="10"/>
  <c r="C26" i="10"/>
  <c r="K26" i="10"/>
  <c r="E35" i="10"/>
  <c r="M35" i="10"/>
  <c r="C35" i="10"/>
  <c r="K35" i="10"/>
  <c r="C10" i="10"/>
  <c r="K10" i="10"/>
  <c r="G24" i="10"/>
  <c r="D35" i="10"/>
  <c r="L35" i="10"/>
  <c r="B3" i="1"/>
  <c r="B12" i="1"/>
  <c r="K13" i="10" l="1"/>
  <c r="K28" i="10"/>
  <c r="J28" i="10"/>
  <c r="D28" i="10"/>
  <c r="B28" i="10"/>
  <c r="H28" i="10"/>
  <c r="M28" i="10"/>
  <c r="L28" i="10"/>
  <c r="I28" i="10"/>
  <c r="J13" i="10"/>
  <c r="M13" i="10"/>
  <c r="L13" i="10"/>
  <c r="I13" i="10"/>
  <c r="H13" i="10"/>
  <c r="G28" i="10"/>
  <c r="F13" i="10"/>
  <c r="F28" i="10"/>
  <c r="D13" i="10"/>
  <c r="C28" i="10"/>
  <c r="C13" i="10"/>
  <c r="N11" i="10"/>
  <c r="N35" i="10"/>
  <c r="N26" i="10"/>
  <c r="N25" i="10"/>
  <c r="N24" i="10"/>
  <c r="N10" i="10"/>
  <c r="B13" i="10"/>
  <c r="N13" i="10" l="1"/>
  <c r="N28" i="10"/>
  <c r="C49" i="7"/>
  <c r="D49" i="7"/>
  <c r="E49" i="7"/>
  <c r="F49" i="7"/>
  <c r="G49" i="7"/>
  <c r="H49" i="7"/>
  <c r="I49" i="7"/>
  <c r="J49" i="7"/>
  <c r="K49" i="7"/>
  <c r="L49" i="7"/>
  <c r="M49" i="7"/>
  <c r="C50" i="7"/>
  <c r="D50" i="7"/>
  <c r="E50" i="7"/>
  <c r="F50" i="7"/>
  <c r="G50" i="7"/>
  <c r="H50" i="7"/>
  <c r="I50" i="7"/>
  <c r="K50" i="7"/>
  <c r="L50" i="7"/>
  <c r="M50" i="7"/>
  <c r="C52" i="7"/>
  <c r="D52" i="7"/>
  <c r="E52" i="7"/>
  <c r="F52" i="7"/>
  <c r="H52" i="7"/>
  <c r="I52" i="7"/>
  <c r="J52" i="7"/>
  <c r="K52" i="7"/>
  <c r="L52" i="7"/>
  <c r="M52" i="7"/>
  <c r="C51" i="7"/>
  <c r="D51" i="7"/>
  <c r="E51" i="7"/>
  <c r="F51" i="7"/>
  <c r="G51" i="7"/>
  <c r="H51" i="7"/>
  <c r="I51" i="7"/>
  <c r="J51" i="7"/>
  <c r="K51" i="7"/>
  <c r="L51" i="7"/>
  <c r="M51" i="7"/>
  <c r="C53" i="7"/>
  <c r="D53" i="7"/>
  <c r="E53" i="7"/>
  <c r="F53" i="7"/>
  <c r="G53" i="7"/>
  <c r="H53" i="7"/>
  <c r="I53" i="7"/>
  <c r="J53" i="7"/>
  <c r="K53" i="7"/>
  <c r="L53" i="7"/>
  <c r="M53" i="7"/>
  <c r="B53" i="7"/>
  <c r="B51" i="7"/>
  <c r="B52" i="7"/>
  <c r="B50" i="7"/>
  <c r="B49" i="7"/>
  <c r="C44" i="7"/>
  <c r="D44" i="7"/>
  <c r="E44" i="7"/>
  <c r="F44" i="7"/>
  <c r="G44" i="7"/>
  <c r="H44" i="7"/>
  <c r="H46" i="7" s="1"/>
  <c r="I44" i="7"/>
  <c r="J44" i="7"/>
  <c r="K44" i="7"/>
  <c r="L44" i="7"/>
  <c r="M44" i="7"/>
  <c r="C42" i="7"/>
  <c r="D42" i="7"/>
  <c r="E42" i="7"/>
  <c r="F42" i="7"/>
  <c r="G42" i="7"/>
  <c r="I42" i="7"/>
  <c r="J42" i="7"/>
  <c r="K42" i="7"/>
  <c r="L42" i="7"/>
  <c r="M42" i="7"/>
  <c r="C43" i="7"/>
  <c r="D43" i="7"/>
  <c r="E43" i="7"/>
  <c r="F43" i="7"/>
  <c r="G43" i="7"/>
  <c r="J43" i="7"/>
  <c r="K43" i="7"/>
  <c r="L43" i="7"/>
  <c r="M43" i="7"/>
  <c r="B42" i="7"/>
  <c r="B43" i="7"/>
  <c r="B44" i="7"/>
  <c r="C41" i="7"/>
  <c r="D41" i="7"/>
  <c r="E41" i="7"/>
  <c r="F41" i="7"/>
  <c r="G41" i="7"/>
  <c r="I41" i="7"/>
  <c r="K41" i="7"/>
  <c r="L41" i="7"/>
  <c r="M41" i="7"/>
  <c r="B41" i="7"/>
  <c r="D40" i="7"/>
  <c r="E40" i="7"/>
  <c r="F40" i="7"/>
  <c r="J40" i="7"/>
  <c r="L40" i="7"/>
  <c r="M40" i="7"/>
  <c r="C40" i="7"/>
  <c r="B40" i="7"/>
  <c r="B46" i="7" l="1"/>
  <c r="B55" i="7"/>
  <c r="H55" i="7"/>
  <c r="M24" i="9"/>
  <c r="M28" i="4" l="1"/>
  <c r="M31" i="4" s="1"/>
  <c r="M44" i="4"/>
  <c r="M42" i="4"/>
  <c r="M43" i="4"/>
  <c r="M41" i="4"/>
  <c r="M40" i="4"/>
  <c r="M32" i="4" l="1"/>
  <c r="M34" i="4"/>
  <c r="M33" i="4"/>
  <c r="M35" i="4"/>
  <c r="M9" i="2"/>
  <c r="M14" i="2" l="1"/>
  <c r="M15" i="2"/>
  <c r="M13" i="2"/>
  <c r="M12" i="2"/>
  <c r="M16" i="2"/>
  <c r="M37" i="4"/>
  <c r="M18" i="2" l="1"/>
  <c r="H69" i="1"/>
  <c r="N94" i="1"/>
  <c r="N4" i="9"/>
  <c r="N36" i="9" l="1"/>
  <c r="N85" i="1" l="1"/>
  <c r="C35" i="9"/>
  <c r="M16" i="8" l="1"/>
  <c r="L16" i="8"/>
  <c r="K16" i="8"/>
  <c r="J16" i="8"/>
  <c r="I16" i="8"/>
  <c r="H16" i="8"/>
  <c r="H26" i="8" s="1"/>
  <c r="G16" i="8"/>
  <c r="F16" i="8"/>
  <c r="E16" i="8"/>
  <c r="D16" i="8"/>
  <c r="C16" i="8"/>
  <c r="C26" i="8" s="1"/>
  <c r="M93" i="1"/>
  <c r="L93" i="1"/>
  <c r="K93" i="1"/>
  <c r="J93" i="1"/>
  <c r="I93" i="1"/>
  <c r="H93" i="1"/>
  <c r="G93" i="1"/>
  <c r="F93" i="1"/>
  <c r="E93" i="1"/>
  <c r="C93" i="1"/>
  <c r="B93" i="1"/>
  <c r="B99" i="1" s="1"/>
  <c r="M84" i="1"/>
  <c r="L84" i="1"/>
  <c r="K84" i="1"/>
  <c r="J84" i="1"/>
  <c r="I84" i="1"/>
  <c r="H84" i="1"/>
  <c r="G84" i="1"/>
  <c r="F84" i="1"/>
  <c r="E84" i="1"/>
  <c r="C84" i="1"/>
  <c r="B84" i="1"/>
  <c r="B90" i="1" s="1"/>
  <c r="G58" i="1"/>
  <c r="F58" i="1"/>
  <c r="E58" i="1"/>
  <c r="D58" i="1"/>
  <c r="C58" i="1"/>
  <c r="G59" i="1"/>
  <c r="F59" i="1"/>
  <c r="E59" i="1"/>
  <c r="D59" i="1"/>
  <c r="C59" i="1"/>
  <c r="B58" i="1"/>
  <c r="B59" i="1"/>
  <c r="G52" i="1"/>
  <c r="F52" i="1"/>
  <c r="E52" i="1"/>
  <c r="D52" i="1"/>
  <c r="C52" i="1"/>
  <c r="G53" i="1"/>
  <c r="F53" i="1"/>
  <c r="E53" i="1"/>
  <c r="D53" i="1"/>
  <c r="C53" i="1"/>
  <c r="B52" i="1"/>
  <c r="B53" i="1"/>
  <c r="G97" i="1"/>
  <c r="F97" i="1"/>
  <c r="E97" i="1"/>
  <c r="D97" i="1"/>
  <c r="C97" i="1"/>
  <c r="G88" i="1"/>
  <c r="F88" i="1"/>
  <c r="E88" i="1"/>
  <c r="D88" i="1"/>
  <c r="C88" i="1"/>
  <c r="B55" i="1" l="1"/>
  <c r="B61" i="1"/>
  <c r="N84" i="1"/>
  <c r="G61" i="1"/>
  <c r="F61" i="1"/>
  <c r="E55" i="1"/>
  <c r="D55" i="1"/>
  <c r="C61" i="1"/>
  <c r="F55" i="1"/>
  <c r="D61" i="1"/>
  <c r="C55" i="1"/>
  <c r="G55" i="1"/>
  <c r="E61" i="1"/>
  <c r="B25" i="8"/>
  <c r="G20" i="8"/>
  <c r="G19" i="8"/>
  <c r="F20" i="8"/>
  <c r="E20" i="8"/>
  <c r="D20" i="8"/>
  <c r="C20" i="8"/>
  <c r="B20" i="8"/>
  <c r="F19" i="8"/>
  <c r="E19" i="8"/>
  <c r="D19" i="8"/>
  <c r="C19" i="8"/>
  <c r="B19" i="8"/>
  <c r="M5" i="8"/>
  <c r="M26" i="8" s="1"/>
  <c r="L5" i="8"/>
  <c r="L26" i="8" s="1"/>
  <c r="K5" i="8"/>
  <c r="K26" i="8" s="1"/>
  <c r="J5" i="8"/>
  <c r="J26" i="8" s="1"/>
  <c r="I26" i="8"/>
  <c r="G5" i="8"/>
  <c r="F5" i="8"/>
  <c r="E5" i="8"/>
  <c r="D5" i="8"/>
  <c r="D26" i="8" s="1"/>
  <c r="C9" i="8"/>
  <c r="E8" i="8" l="1"/>
  <c r="E26" i="8"/>
  <c r="G9" i="8"/>
  <c r="G26" i="8"/>
  <c r="F8" i="8"/>
  <c r="F26" i="8"/>
  <c r="E9" i="8"/>
  <c r="G8" i="8"/>
  <c r="G10" i="8" s="1"/>
  <c r="B9" i="8"/>
  <c r="C8" i="8"/>
  <c r="C10" i="8" s="1"/>
  <c r="H8" i="8"/>
  <c r="G21" i="8"/>
  <c r="F21" i="8"/>
  <c r="B8" i="8"/>
  <c r="B21" i="8"/>
  <c r="C21" i="8"/>
  <c r="E21" i="8"/>
  <c r="D21" i="8"/>
  <c r="D8" i="8"/>
  <c r="D9" i="8"/>
  <c r="F9" i="8"/>
  <c r="B35" i="9"/>
  <c r="L24" i="9"/>
  <c r="K24" i="9"/>
  <c r="J24" i="9"/>
  <c r="J31" i="9" s="1"/>
  <c r="H24" i="9"/>
  <c r="G24" i="9"/>
  <c r="G27" i="9" s="1"/>
  <c r="F24" i="9"/>
  <c r="D24" i="9"/>
  <c r="C24" i="9"/>
  <c r="L8" i="9"/>
  <c r="L15" i="9" s="1"/>
  <c r="K8" i="9"/>
  <c r="K15" i="9" s="1"/>
  <c r="J8" i="9"/>
  <c r="J15" i="9" s="1"/>
  <c r="I8" i="9"/>
  <c r="I15" i="9" s="1"/>
  <c r="H8" i="9"/>
  <c r="H15" i="9" s="1"/>
  <c r="G8" i="9"/>
  <c r="F8" i="9"/>
  <c r="F15" i="9" s="1"/>
  <c r="E8" i="9"/>
  <c r="D8" i="9"/>
  <c r="D15" i="9" s="1"/>
  <c r="C8" i="9"/>
  <c r="B15" i="9"/>
  <c r="N3" i="9"/>
  <c r="D28" i="9" l="1"/>
  <c r="D27" i="9"/>
  <c r="D30" i="9"/>
  <c r="D31" i="9"/>
  <c r="D29" i="9"/>
  <c r="C30" i="9"/>
  <c r="C29" i="9"/>
  <c r="C31" i="9"/>
  <c r="C27" i="9"/>
  <c r="C28" i="9"/>
  <c r="G12" i="9"/>
  <c r="G15" i="9"/>
  <c r="G29" i="9"/>
  <c r="G31" i="9"/>
  <c r="G30" i="9"/>
  <c r="G28" i="9"/>
  <c r="H31" i="9"/>
  <c r="H30" i="9"/>
  <c r="H29" i="9"/>
  <c r="H28" i="9"/>
  <c r="H27" i="9"/>
  <c r="J28" i="9"/>
  <c r="J29" i="9"/>
  <c r="J30" i="9"/>
  <c r="J27" i="9"/>
  <c r="F31" i="9"/>
  <c r="F29" i="9"/>
  <c r="F30" i="9"/>
  <c r="F28" i="9"/>
  <c r="F27" i="9"/>
  <c r="I31" i="9"/>
  <c r="I28" i="9"/>
  <c r="I29" i="9"/>
  <c r="I30" i="9"/>
  <c r="I27" i="9"/>
  <c r="K30" i="9"/>
  <c r="K28" i="9"/>
  <c r="K31" i="9"/>
  <c r="K29" i="9"/>
  <c r="K27" i="9"/>
  <c r="L30" i="9"/>
  <c r="L31" i="9"/>
  <c r="L29" i="9"/>
  <c r="L28" i="9"/>
  <c r="E12" i="9"/>
  <c r="E15" i="9"/>
  <c r="F12" i="9"/>
  <c r="F14" i="9"/>
  <c r="F13" i="9"/>
  <c r="G11" i="9"/>
  <c r="G40" i="9"/>
  <c r="G13" i="9"/>
  <c r="H13" i="9"/>
  <c r="H40" i="9"/>
  <c r="I13" i="9"/>
  <c r="I40" i="9"/>
  <c r="J40" i="9"/>
  <c r="J13" i="9"/>
  <c r="K13" i="9"/>
  <c r="K40" i="9"/>
  <c r="L40" i="9"/>
  <c r="L13" i="9"/>
  <c r="M40" i="9"/>
  <c r="M13" i="9"/>
  <c r="F11" i="9"/>
  <c r="F40" i="9"/>
  <c r="E10" i="8"/>
  <c r="E13" i="9"/>
  <c r="E40" i="9"/>
  <c r="E11" i="9"/>
  <c r="D40" i="9"/>
  <c r="D12" i="9"/>
  <c r="C15" i="9"/>
  <c r="C12" i="9"/>
  <c r="B10" i="8"/>
  <c r="B12" i="9"/>
  <c r="B14" i="9"/>
  <c r="B13" i="9"/>
  <c r="B11" i="9"/>
  <c r="B16" i="9" s="1"/>
  <c r="L11" i="9"/>
  <c r="L12" i="9"/>
  <c r="M11" i="9"/>
  <c r="M12" i="9"/>
  <c r="H11" i="9"/>
  <c r="H12" i="9"/>
  <c r="K11" i="9"/>
  <c r="K12" i="9"/>
  <c r="J11" i="9"/>
  <c r="J12" i="9"/>
  <c r="I11" i="9"/>
  <c r="I12" i="9"/>
  <c r="F10" i="8"/>
  <c r="D10" i="8"/>
  <c r="D11" i="9"/>
  <c r="C11" i="9"/>
  <c r="N35" i="9"/>
  <c r="M58" i="1"/>
  <c r="L58" i="1"/>
  <c r="M59" i="1"/>
  <c r="L59" i="1"/>
  <c r="F16" i="9" l="1"/>
  <c r="L61" i="1"/>
  <c r="M61" i="1"/>
  <c r="M97" i="1" l="1"/>
  <c r="M95" i="1"/>
  <c r="M96" i="1"/>
  <c r="L97" i="1"/>
  <c r="L95" i="1"/>
  <c r="L96" i="1"/>
  <c r="K96" i="1"/>
  <c r="M88" i="1"/>
  <c r="M86" i="1"/>
  <c r="M87" i="1"/>
  <c r="L88" i="1"/>
  <c r="L86" i="1"/>
  <c r="L87" i="1"/>
  <c r="K87" i="1"/>
  <c r="M52" i="1"/>
  <c r="M53" i="1"/>
  <c r="L52" i="1"/>
  <c r="L53" i="1"/>
  <c r="K95" i="1"/>
  <c r="K86" i="1"/>
  <c r="M99" i="1" l="1"/>
  <c r="M90" i="1"/>
  <c r="L55" i="1"/>
  <c r="L99" i="1"/>
  <c r="L90" i="1"/>
  <c r="M55" i="1"/>
  <c r="K58" i="1"/>
  <c r="K59" i="1"/>
  <c r="K52" i="1"/>
  <c r="K53" i="1"/>
  <c r="K61" i="1" l="1"/>
  <c r="K55" i="1"/>
  <c r="M21" i="8"/>
  <c r="M9" i="8"/>
  <c r="L9" i="8"/>
  <c r="K9" i="8"/>
  <c r="M14" i="9" l="1"/>
  <c r="L14" i="9"/>
  <c r="J96" i="1"/>
  <c r="J87" i="1"/>
  <c r="J58" i="1"/>
  <c r="J59" i="1"/>
  <c r="J52" i="1"/>
  <c r="J53" i="1"/>
  <c r="J95" i="1"/>
  <c r="J86" i="1"/>
  <c r="L20" i="8"/>
  <c r="K20" i="8"/>
  <c r="M16" i="9" l="1"/>
  <c r="M32" i="9"/>
  <c r="L32" i="9"/>
  <c r="L16" i="9"/>
  <c r="J61" i="1"/>
  <c r="J55" i="1"/>
  <c r="K97" i="1"/>
  <c r="J97" i="1"/>
  <c r="K88" i="1"/>
  <c r="J88" i="1"/>
  <c r="K99" i="1" l="1"/>
  <c r="J90" i="1"/>
  <c r="K90" i="1"/>
  <c r="J99" i="1"/>
  <c r="I9" i="8"/>
  <c r="I8" i="8"/>
  <c r="I10" i="8" l="1"/>
  <c r="I88" i="1"/>
  <c r="I97" i="1"/>
  <c r="I96" i="1" l="1"/>
  <c r="I87" i="1"/>
  <c r="I95" i="1"/>
  <c r="I58" i="1"/>
  <c r="I59" i="1"/>
  <c r="I86" i="1"/>
  <c r="I52" i="1"/>
  <c r="I53" i="1"/>
  <c r="I38" i="5"/>
  <c r="I37" i="5"/>
  <c r="I36" i="5"/>
  <c r="I55" i="1" l="1"/>
  <c r="I99" i="1"/>
  <c r="I90" i="1"/>
  <c r="I61" i="1"/>
  <c r="H59" i="1"/>
  <c r="H58" i="1"/>
  <c r="H61" i="1" l="1"/>
  <c r="H52" i="1"/>
  <c r="H53" i="1"/>
  <c r="H97" i="1"/>
  <c r="H95" i="1"/>
  <c r="G95" i="1"/>
  <c r="F95" i="1"/>
  <c r="E95" i="1"/>
  <c r="D95" i="1"/>
  <c r="C95" i="1"/>
  <c r="H96" i="1"/>
  <c r="G96" i="1"/>
  <c r="F96" i="1"/>
  <c r="E96" i="1"/>
  <c r="D96" i="1"/>
  <c r="C96" i="1"/>
  <c r="H88" i="1"/>
  <c r="H86" i="1"/>
  <c r="G86" i="1"/>
  <c r="F86" i="1"/>
  <c r="E86" i="1"/>
  <c r="D86" i="1"/>
  <c r="C86" i="1"/>
  <c r="H87" i="1"/>
  <c r="G87" i="1"/>
  <c r="F87" i="1"/>
  <c r="E87" i="1"/>
  <c r="D87" i="1"/>
  <c r="C87" i="1"/>
  <c r="N14" i="8"/>
  <c r="H20" i="8"/>
  <c r="H9" i="8"/>
  <c r="N97" i="1" l="1"/>
  <c r="N88" i="1"/>
  <c r="N95" i="1"/>
  <c r="C99" i="1"/>
  <c r="F99" i="1"/>
  <c r="H99" i="1"/>
  <c r="H90" i="1"/>
  <c r="G99" i="1"/>
  <c r="G90" i="1"/>
  <c r="F90" i="1"/>
  <c r="E99" i="1"/>
  <c r="E90" i="1"/>
  <c r="D99" i="1"/>
  <c r="D90" i="1"/>
  <c r="C90" i="1"/>
  <c r="H55" i="1"/>
  <c r="N25" i="8"/>
  <c r="K14" i="9"/>
  <c r="H14" i="9"/>
  <c r="D14" i="9"/>
  <c r="C13" i="9"/>
  <c r="N5" i="9"/>
  <c r="N6" i="9"/>
  <c r="N8" i="9" l="1"/>
  <c r="K16" i="9"/>
  <c r="N31" i="9"/>
  <c r="E32" i="9"/>
  <c r="B40" i="9"/>
  <c r="B32" i="9"/>
  <c r="F32" i="9"/>
  <c r="C14" i="9"/>
  <c r="C16" i="9" s="1"/>
  <c r="G14" i="9"/>
  <c r="G16" i="9" s="1"/>
  <c r="N38" i="9"/>
  <c r="I32" i="9"/>
  <c r="N37" i="9"/>
  <c r="N53" i="1"/>
  <c r="E14" i="9"/>
  <c r="I14" i="9"/>
  <c r="D13" i="9"/>
  <c r="D16" i="9" s="1"/>
  <c r="H16" i="9"/>
  <c r="D32" i="9"/>
  <c r="H32" i="9"/>
  <c r="C32" i="9"/>
  <c r="G32" i="9"/>
  <c r="K32" i="9"/>
  <c r="C40" i="9"/>
  <c r="J14" i="9"/>
  <c r="G78" i="1"/>
  <c r="N28" i="9" l="1"/>
  <c r="N14" i="9"/>
  <c r="N15" i="9"/>
  <c r="J32" i="9"/>
  <c r="J16" i="9"/>
  <c r="I16" i="9"/>
  <c r="N11" i="9"/>
  <c r="N12" i="9"/>
  <c r="E16" i="9"/>
  <c r="N29" i="9"/>
  <c r="N27" i="9"/>
  <c r="N30" i="9"/>
  <c r="N40" i="9"/>
  <c r="N13" i="9"/>
  <c r="N16" i="9" l="1"/>
  <c r="M152" i="1"/>
  <c r="M151" i="1"/>
  <c r="M146" i="1"/>
  <c r="C106" i="1" l="1"/>
  <c r="M7" i="1"/>
  <c r="K7" i="1"/>
  <c r="J7" i="1"/>
  <c r="I7" i="1"/>
  <c r="H7" i="1"/>
  <c r="G7" i="1"/>
  <c r="E7" i="1"/>
  <c r="D7" i="1"/>
  <c r="M5" i="1"/>
  <c r="K5" i="1"/>
  <c r="J5" i="1"/>
  <c r="I5" i="1"/>
  <c r="H5" i="1"/>
  <c r="G5" i="1"/>
  <c r="F5" i="1"/>
  <c r="E5" i="1"/>
  <c r="D5" i="1"/>
  <c r="M4" i="1"/>
  <c r="K4" i="1"/>
  <c r="J4" i="1"/>
  <c r="I4" i="1"/>
  <c r="H4" i="1"/>
  <c r="G4" i="1"/>
  <c r="F4" i="1"/>
  <c r="E4" i="1"/>
  <c r="D4" i="1"/>
  <c r="M3" i="1"/>
  <c r="J3" i="1"/>
  <c r="I3" i="1"/>
  <c r="H3" i="1"/>
  <c r="G3" i="1"/>
  <c r="F3" i="1"/>
  <c r="E3" i="1"/>
  <c r="C7" i="1"/>
  <c r="C4" i="1"/>
  <c r="C3" i="1"/>
  <c r="C9" i="1" l="1"/>
  <c r="B7" i="1"/>
  <c r="B4" i="1"/>
  <c r="B9" i="1" l="1"/>
  <c r="L28" i="2"/>
  <c r="J28" i="2"/>
  <c r="I28" i="2" l="1"/>
  <c r="H28" i="2" l="1"/>
  <c r="N86" i="1" l="1"/>
  <c r="J20" i="8"/>
  <c r="N13" i="8"/>
  <c r="K8" i="8"/>
  <c r="J9" i="8"/>
  <c r="N5" i="8" l="1"/>
  <c r="N9" i="8" s="1"/>
  <c r="N16" i="8"/>
  <c r="I20" i="8"/>
  <c r="I19" i="8"/>
  <c r="J19" i="8"/>
  <c r="N59" i="1"/>
  <c r="K19" i="8"/>
  <c r="N87" i="1"/>
  <c r="N90" i="1" s="1"/>
  <c r="H10" i="8"/>
  <c r="N24" i="8"/>
  <c r="L19" i="8"/>
  <c r="L21" i="8" s="1"/>
  <c r="H19" i="8"/>
  <c r="L8" i="8"/>
  <c r="M8" i="8"/>
  <c r="K10" i="8"/>
  <c r="J8" i="8"/>
  <c r="G28" i="2"/>
  <c r="J10" i="8" l="1"/>
  <c r="M10" i="8"/>
  <c r="J21" i="8"/>
  <c r="I21" i="8"/>
  <c r="L10" i="8"/>
  <c r="K21" i="8"/>
  <c r="N20" i="8"/>
  <c r="H21" i="8"/>
  <c r="N52" i="1"/>
  <c r="N55" i="1" s="1"/>
  <c r="N58" i="1"/>
  <c r="N61" i="1" s="1"/>
  <c r="N8" i="8"/>
  <c r="N26" i="8"/>
  <c r="N19" i="8"/>
  <c r="F28" i="2"/>
  <c r="N21" i="8" l="1"/>
  <c r="N10" i="8"/>
  <c r="E28" i="2"/>
  <c r="D28" i="2" l="1"/>
  <c r="D31" i="2" s="1"/>
  <c r="C28" i="2" l="1"/>
  <c r="M37" i="1" l="1"/>
  <c r="L37" i="1"/>
  <c r="K37" i="1"/>
  <c r="J37" i="1"/>
  <c r="I37" i="1"/>
  <c r="H37" i="1"/>
  <c r="G37" i="1"/>
  <c r="F37" i="1"/>
  <c r="E37" i="1"/>
  <c r="D37" i="1"/>
  <c r="C37" i="1"/>
  <c r="M35" i="1"/>
  <c r="L35" i="1"/>
  <c r="K35" i="1"/>
  <c r="J35" i="1"/>
  <c r="I35" i="1"/>
  <c r="H35" i="1"/>
  <c r="G35" i="1"/>
  <c r="F35" i="1"/>
  <c r="E35" i="1"/>
  <c r="D35" i="1"/>
  <c r="C35" i="1"/>
  <c r="C215" i="1" s="1"/>
  <c r="M36" i="1"/>
  <c r="L36" i="1"/>
  <c r="K36" i="1"/>
  <c r="J36" i="1"/>
  <c r="I36" i="1"/>
  <c r="H36" i="1"/>
  <c r="G36" i="1"/>
  <c r="F36" i="1"/>
  <c r="E36" i="1"/>
  <c r="D36" i="1"/>
  <c r="C36" i="1"/>
  <c r="M34" i="1"/>
  <c r="L34" i="1"/>
  <c r="K34" i="1"/>
  <c r="J34" i="1"/>
  <c r="I34" i="1"/>
  <c r="H34" i="1"/>
  <c r="G34" i="1"/>
  <c r="G214" i="1" s="1"/>
  <c r="F34" i="1"/>
  <c r="E34" i="1"/>
  <c r="D34" i="1"/>
  <c r="C34" i="1"/>
  <c r="M33" i="1"/>
  <c r="L33" i="1"/>
  <c r="K33" i="1"/>
  <c r="J33" i="1"/>
  <c r="I33" i="1"/>
  <c r="H33" i="1"/>
  <c r="G33" i="1"/>
  <c r="F33" i="1"/>
  <c r="E33" i="1"/>
  <c r="C33" i="1"/>
  <c r="C213" i="1" s="1"/>
  <c r="M16" i="1"/>
  <c r="K16" i="1"/>
  <c r="J16" i="1"/>
  <c r="I16" i="1"/>
  <c r="H16" i="1"/>
  <c r="G16" i="1"/>
  <c r="E16" i="1"/>
  <c r="D16" i="1"/>
  <c r="C16" i="1"/>
  <c r="M14" i="1"/>
  <c r="K14" i="1"/>
  <c r="J14" i="1"/>
  <c r="I14" i="1"/>
  <c r="H14" i="1"/>
  <c r="G14" i="1"/>
  <c r="F14" i="1"/>
  <c r="E14" i="1"/>
  <c r="D14" i="1"/>
  <c r="C14" i="1"/>
  <c r="M15" i="1"/>
  <c r="K15" i="1"/>
  <c r="J15" i="1"/>
  <c r="I15" i="1"/>
  <c r="H15" i="1"/>
  <c r="G15" i="1"/>
  <c r="F15" i="1"/>
  <c r="E15" i="1"/>
  <c r="D15" i="1"/>
  <c r="C15" i="1"/>
  <c r="M13" i="1"/>
  <c r="K13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C12" i="1"/>
  <c r="M69" i="1"/>
  <c r="L69" i="1"/>
  <c r="K69" i="1"/>
  <c r="J69" i="1"/>
  <c r="I69" i="1"/>
  <c r="G69" i="1"/>
  <c r="F69" i="1"/>
  <c r="E69" i="1"/>
  <c r="D69" i="1"/>
  <c r="C69" i="1"/>
  <c r="M67" i="1"/>
  <c r="L67" i="1"/>
  <c r="K67" i="1"/>
  <c r="J67" i="1"/>
  <c r="I67" i="1"/>
  <c r="H67" i="1"/>
  <c r="G67" i="1"/>
  <c r="F67" i="1"/>
  <c r="E67" i="1"/>
  <c r="D67" i="1"/>
  <c r="C67" i="1"/>
  <c r="M68" i="1"/>
  <c r="L68" i="1"/>
  <c r="K68" i="1"/>
  <c r="J68" i="1"/>
  <c r="I68" i="1"/>
  <c r="H68" i="1"/>
  <c r="G68" i="1"/>
  <c r="F68" i="1"/>
  <c r="E68" i="1"/>
  <c r="D68" i="1"/>
  <c r="C68" i="1"/>
  <c r="M66" i="1"/>
  <c r="L66" i="1"/>
  <c r="K66" i="1"/>
  <c r="J66" i="1"/>
  <c r="I66" i="1"/>
  <c r="H66" i="1"/>
  <c r="G66" i="1"/>
  <c r="F66" i="1"/>
  <c r="E66" i="1"/>
  <c r="D66" i="1"/>
  <c r="C66" i="1"/>
  <c r="M65" i="1"/>
  <c r="L65" i="1"/>
  <c r="K65" i="1"/>
  <c r="J65" i="1"/>
  <c r="I65" i="1"/>
  <c r="H65" i="1"/>
  <c r="G65" i="1"/>
  <c r="F65" i="1"/>
  <c r="E65" i="1"/>
  <c r="K215" i="1" l="1"/>
  <c r="H214" i="1"/>
  <c r="J215" i="1"/>
  <c r="H217" i="1"/>
  <c r="D215" i="1"/>
  <c r="C214" i="1"/>
  <c r="E215" i="1"/>
  <c r="D214" i="1"/>
  <c r="H213" i="1"/>
  <c r="E214" i="1"/>
  <c r="G215" i="1"/>
  <c r="H215" i="1"/>
  <c r="I215" i="1"/>
  <c r="L213" i="1"/>
  <c r="J214" i="1"/>
  <c r="M216" i="1"/>
  <c r="F213" i="1"/>
  <c r="K214" i="1"/>
  <c r="M215" i="1"/>
  <c r="M213" i="1"/>
  <c r="G213" i="1"/>
  <c r="L214" i="1"/>
  <c r="F215" i="1"/>
  <c r="J213" i="1"/>
  <c r="I214" i="1"/>
  <c r="M214" i="1"/>
  <c r="L217" i="1"/>
  <c r="E213" i="1"/>
  <c r="L215" i="1"/>
  <c r="I213" i="1"/>
  <c r="F214" i="1"/>
  <c r="M217" i="1"/>
  <c r="N22" i="5"/>
  <c r="N21" i="5"/>
  <c r="N6" i="5"/>
  <c r="N5" i="5"/>
  <c r="B37" i="1"/>
  <c r="B16" i="1"/>
  <c r="B35" i="1"/>
  <c r="B14" i="1"/>
  <c r="B36" i="1"/>
  <c r="B34" i="1"/>
  <c r="B33" i="1"/>
  <c r="B13" i="1"/>
  <c r="N24" i="5" l="1"/>
  <c r="N27" i="5" s="1"/>
  <c r="B39" i="1"/>
  <c r="B18" i="1"/>
  <c r="J151" i="1"/>
  <c r="J152" i="1"/>
  <c r="J217" i="1"/>
  <c r="J216" i="1"/>
  <c r="G144" i="1"/>
  <c r="G217" i="1" s="1"/>
  <c r="F144" i="1"/>
  <c r="F217" i="1" s="1"/>
  <c r="E144" i="1"/>
  <c r="E217" i="1" s="1"/>
  <c r="D144" i="1"/>
  <c r="D217" i="1" s="1"/>
  <c r="C144" i="1"/>
  <c r="C217" i="1" s="1"/>
  <c r="B144" i="1"/>
  <c r="G143" i="1"/>
  <c r="G216" i="1" s="1"/>
  <c r="F143" i="1"/>
  <c r="F216" i="1" s="1"/>
  <c r="E143" i="1"/>
  <c r="E216" i="1" s="1"/>
  <c r="D143" i="1"/>
  <c r="D216" i="1" s="1"/>
  <c r="C143" i="1"/>
  <c r="C216" i="1" s="1"/>
  <c r="B143" i="1"/>
  <c r="H131" i="1"/>
  <c r="H122" i="1"/>
  <c r="J77" i="1"/>
  <c r="H74" i="1"/>
  <c r="L42" i="1"/>
  <c r="H42" i="1"/>
  <c r="N38" i="5"/>
  <c r="M38" i="5"/>
  <c r="N37" i="5"/>
  <c r="M37" i="5"/>
  <c r="G38" i="5"/>
  <c r="F38" i="5"/>
  <c r="E38" i="5"/>
  <c r="D38" i="5"/>
  <c r="C38" i="5"/>
  <c r="B38" i="5"/>
  <c r="N166" i="1" s="1"/>
  <c r="N169" i="1" s="1"/>
  <c r="G37" i="5"/>
  <c r="F37" i="5"/>
  <c r="E37" i="5"/>
  <c r="D37" i="5"/>
  <c r="C37" i="5"/>
  <c r="B37" i="5"/>
  <c r="N22" i="7"/>
  <c r="J219" i="1" l="1"/>
  <c r="H231" i="1"/>
  <c r="B146" i="1"/>
  <c r="J146" i="1"/>
  <c r="G146" i="1"/>
  <c r="D146" i="1"/>
  <c r="E146" i="1"/>
  <c r="C146" i="1"/>
  <c r="F146" i="1"/>
  <c r="L38" i="5"/>
  <c r="L37" i="5"/>
  <c r="L28" i="4" l="1"/>
  <c r="L152" i="1" l="1"/>
  <c r="L151" i="1"/>
  <c r="L216" i="1"/>
  <c r="K152" i="1"/>
  <c r="K217" i="1"/>
  <c r="K151" i="1"/>
  <c r="K216" i="1"/>
  <c r="K38" i="5"/>
  <c r="K37" i="5"/>
  <c r="K146" i="1" l="1"/>
  <c r="L146" i="1"/>
  <c r="J38" i="5" l="1"/>
  <c r="J37" i="5"/>
  <c r="J28" i="4" l="1"/>
  <c r="I152" i="1" l="1"/>
  <c r="N152" i="1" s="1"/>
  <c r="I151" i="1"/>
  <c r="I143" i="1"/>
  <c r="I216" i="1" s="1"/>
  <c r="I217" i="1"/>
  <c r="I146" i="1" l="1"/>
  <c r="I28" i="4"/>
  <c r="N151" i="1" l="1"/>
  <c r="H38" i="5" l="1"/>
  <c r="N96" i="1" l="1"/>
  <c r="N99" i="1" s="1"/>
  <c r="H14" i="5"/>
  <c r="H143" i="1"/>
  <c r="H146" i="1" l="1"/>
  <c r="H216" i="1"/>
  <c r="N143" i="1"/>
  <c r="N144" i="1"/>
  <c r="H13" i="5"/>
  <c r="H15" i="5" s="1"/>
  <c r="N146" i="1" l="1"/>
  <c r="G36" i="5"/>
  <c r="G44" i="6"/>
  <c r="G42" i="6"/>
  <c r="G41" i="6"/>
  <c r="G40" i="6"/>
  <c r="G44" i="4"/>
  <c r="G42" i="4"/>
  <c r="G43" i="4"/>
  <c r="G41" i="4"/>
  <c r="G40" i="4"/>
  <c r="G28" i="4"/>
  <c r="G35" i="4" s="1"/>
  <c r="G44" i="3"/>
  <c r="G42" i="3"/>
  <c r="G43" i="3"/>
  <c r="G41" i="3"/>
  <c r="G40" i="3"/>
  <c r="G34" i="4" l="1"/>
  <c r="G32" i="4"/>
  <c r="G33" i="4"/>
  <c r="G31" i="4"/>
  <c r="G46" i="7"/>
  <c r="F28" i="4"/>
  <c r="G37" i="4" l="1"/>
  <c r="G61" i="7"/>
  <c r="G62" i="7"/>
  <c r="G58" i="7"/>
  <c r="G60" i="7"/>
  <c r="G59" i="7"/>
  <c r="E28" i="4"/>
  <c r="G64" i="7" l="1"/>
  <c r="D28" i="4"/>
  <c r="C28" i="4" l="1"/>
  <c r="E9" i="7" l="1"/>
  <c r="C9" i="2" l="1"/>
  <c r="C14" i="2" l="1"/>
  <c r="C15" i="2"/>
  <c r="C12" i="2"/>
  <c r="C16" i="2"/>
  <c r="C13" i="2"/>
  <c r="H112" i="1" l="1"/>
  <c r="H193" i="1" s="1"/>
  <c r="B112" i="1"/>
  <c r="I150" i="1" l="1"/>
  <c r="I154" i="1" s="1"/>
  <c r="J154" i="1"/>
  <c r="K154" i="1"/>
  <c r="L154" i="1"/>
  <c r="M154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B133" i="1"/>
  <c r="C133" i="1"/>
  <c r="D133" i="1"/>
  <c r="E133" i="1"/>
  <c r="F133" i="1"/>
  <c r="G133" i="1"/>
  <c r="H133" i="1"/>
  <c r="I133" i="1"/>
  <c r="K133" i="1"/>
  <c r="L133" i="1"/>
  <c r="M133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C131" i="1"/>
  <c r="E131" i="1"/>
  <c r="F131" i="1"/>
  <c r="G131" i="1"/>
  <c r="I131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B125" i="1"/>
  <c r="C125" i="1"/>
  <c r="C178" i="1" s="1"/>
  <c r="D125" i="1"/>
  <c r="E125" i="1"/>
  <c r="F125" i="1"/>
  <c r="G125" i="1"/>
  <c r="H125" i="1"/>
  <c r="I125" i="1"/>
  <c r="J125" i="1"/>
  <c r="K125" i="1"/>
  <c r="L125" i="1"/>
  <c r="M125" i="1"/>
  <c r="B124" i="1"/>
  <c r="C124" i="1"/>
  <c r="D124" i="1"/>
  <c r="E124" i="1"/>
  <c r="F124" i="1"/>
  <c r="G124" i="1"/>
  <c r="H124" i="1"/>
  <c r="I124" i="1"/>
  <c r="K124" i="1"/>
  <c r="L124" i="1"/>
  <c r="M124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C122" i="1"/>
  <c r="E122" i="1"/>
  <c r="F122" i="1"/>
  <c r="I122" i="1"/>
  <c r="J122" i="1"/>
  <c r="K122" i="1"/>
  <c r="L122" i="1"/>
  <c r="M122" i="1"/>
  <c r="C112" i="1"/>
  <c r="E112" i="1"/>
  <c r="F112" i="1"/>
  <c r="G112" i="1"/>
  <c r="I112" i="1"/>
  <c r="J112" i="1"/>
  <c r="K112" i="1"/>
  <c r="L112" i="1"/>
  <c r="M112" i="1"/>
  <c r="B75" i="1"/>
  <c r="C75" i="1"/>
  <c r="D75" i="1"/>
  <c r="E75" i="1"/>
  <c r="F75" i="1"/>
  <c r="G75" i="1"/>
  <c r="H75" i="1"/>
  <c r="I75" i="1"/>
  <c r="J75" i="1"/>
  <c r="L75" i="1"/>
  <c r="M75" i="1"/>
  <c r="B77" i="1"/>
  <c r="C77" i="1"/>
  <c r="D77" i="1"/>
  <c r="E77" i="1"/>
  <c r="F77" i="1"/>
  <c r="G77" i="1"/>
  <c r="H77" i="1"/>
  <c r="I77" i="1"/>
  <c r="K77" i="1"/>
  <c r="L77" i="1"/>
  <c r="M77" i="1"/>
  <c r="B76" i="1"/>
  <c r="C76" i="1"/>
  <c r="D76" i="1"/>
  <c r="E76" i="1"/>
  <c r="F76" i="1"/>
  <c r="G76" i="1"/>
  <c r="H76" i="1"/>
  <c r="I76" i="1"/>
  <c r="J76" i="1"/>
  <c r="K76" i="1"/>
  <c r="L76" i="1"/>
  <c r="M76" i="1"/>
  <c r="C78" i="1"/>
  <c r="D78" i="1"/>
  <c r="E78" i="1"/>
  <c r="F78" i="1"/>
  <c r="H78" i="1"/>
  <c r="I78" i="1"/>
  <c r="J78" i="1"/>
  <c r="K78" i="1"/>
  <c r="L78" i="1"/>
  <c r="M78" i="1"/>
  <c r="C74" i="1"/>
  <c r="E74" i="1"/>
  <c r="F74" i="1"/>
  <c r="G74" i="1"/>
  <c r="I74" i="1"/>
  <c r="J74" i="1"/>
  <c r="K74" i="1"/>
  <c r="L74" i="1"/>
  <c r="M74" i="1"/>
  <c r="B66" i="1"/>
  <c r="B214" i="1" s="1"/>
  <c r="B68" i="1"/>
  <c r="B216" i="1" s="1"/>
  <c r="B67" i="1"/>
  <c r="B215" i="1" s="1"/>
  <c r="B69" i="1"/>
  <c r="B43" i="1"/>
  <c r="B232" i="1" s="1"/>
  <c r="C43" i="1"/>
  <c r="D43" i="1"/>
  <c r="D232" i="1" s="1"/>
  <c r="E43" i="1"/>
  <c r="E232" i="1" s="1"/>
  <c r="F43" i="1"/>
  <c r="F232" i="1" s="1"/>
  <c r="G43" i="1"/>
  <c r="G232" i="1" s="1"/>
  <c r="H43" i="1"/>
  <c r="H232" i="1" s="1"/>
  <c r="I43" i="1"/>
  <c r="J43" i="1"/>
  <c r="K43" i="1"/>
  <c r="L43" i="1"/>
  <c r="M43" i="1"/>
  <c r="B45" i="1"/>
  <c r="B234" i="1" s="1"/>
  <c r="C45" i="1"/>
  <c r="C234" i="1" s="1"/>
  <c r="D45" i="1"/>
  <c r="D234" i="1" s="1"/>
  <c r="E45" i="1"/>
  <c r="E234" i="1" s="1"/>
  <c r="G45" i="1"/>
  <c r="H45" i="1"/>
  <c r="H234" i="1" s="1"/>
  <c r="I45" i="1"/>
  <c r="J45" i="1"/>
  <c r="K45" i="1"/>
  <c r="L45" i="1"/>
  <c r="M45" i="1"/>
  <c r="B44" i="1"/>
  <c r="B233" i="1" s="1"/>
  <c r="C44" i="1"/>
  <c r="C233" i="1" s="1"/>
  <c r="D44" i="1"/>
  <c r="D233" i="1" s="1"/>
  <c r="E44" i="1"/>
  <c r="E233" i="1" s="1"/>
  <c r="F44" i="1"/>
  <c r="G44" i="1"/>
  <c r="G233" i="1" s="1"/>
  <c r="H44" i="1"/>
  <c r="H233" i="1" s="1"/>
  <c r="I44" i="1"/>
  <c r="J44" i="1"/>
  <c r="K44" i="1"/>
  <c r="L44" i="1"/>
  <c r="M44" i="1"/>
  <c r="B46" i="1"/>
  <c r="C46" i="1"/>
  <c r="D46" i="1"/>
  <c r="E46" i="1"/>
  <c r="F46" i="1"/>
  <c r="G46" i="1"/>
  <c r="H46" i="1"/>
  <c r="I46" i="1"/>
  <c r="J46" i="1"/>
  <c r="K46" i="1"/>
  <c r="L46" i="1"/>
  <c r="M46" i="1"/>
  <c r="C42" i="1"/>
  <c r="C231" i="1" s="1"/>
  <c r="E42" i="1"/>
  <c r="E231" i="1" s="1"/>
  <c r="F42" i="1"/>
  <c r="G42" i="1"/>
  <c r="I42" i="1"/>
  <c r="J42" i="1"/>
  <c r="K42" i="1"/>
  <c r="M42" i="1"/>
  <c r="C193" i="1" l="1"/>
  <c r="H235" i="1"/>
  <c r="C232" i="1"/>
  <c r="D235" i="1"/>
  <c r="C235" i="1"/>
  <c r="B235" i="1"/>
  <c r="G235" i="1"/>
  <c r="G234" i="1"/>
  <c r="B217" i="1"/>
  <c r="F235" i="1"/>
  <c r="E235" i="1"/>
  <c r="E193" i="1"/>
  <c r="I234" i="1"/>
  <c r="L233" i="1"/>
  <c r="K233" i="1"/>
  <c r="M235" i="1"/>
  <c r="I233" i="1"/>
  <c r="M234" i="1"/>
  <c r="F234" i="1"/>
  <c r="L234" i="1"/>
  <c r="J231" i="1"/>
  <c r="J193" i="1"/>
  <c r="K235" i="1"/>
  <c r="K234" i="1"/>
  <c r="L235" i="1"/>
  <c r="J235" i="1"/>
  <c r="J234" i="1"/>
  <c r="M232" i="1"/>
  <c r="G231" i="1"/>
  <c r="G193" i="1"/>
  <c r="I235" i="1"/>
  <c r="M233" i="1"/>
  <c r="L232" i="1"/>
  <c r="L193" i="1"/>
  <c r="L231" i="1"/>
  <c r="I231" i="1"/>
  <c r="I193" i="1"/>
  <c r="F233" i="1"/>
  <c r="F193" i="1"/>
  <c r="F231" i="1"/>
  <c r="J232" i="1"/>
  <c r="J233" i="1"/>
  <c r="I232" i="1"/>
  <c r="N214" i="1"/>
  <c r="N112" i="1"/>
  <c r="N217" i="1"/>
  <c r="N216" i="1"/>
  <c r="N215" i="1"/>
  <c r="L219" i="1"/>
  <c r="D219" i="1"/>
  <c r="C219" i="1"/>
  <c r="I219" i="1"/>
  <c r="H219" i="1"/>
  <c r="G219" i="1"/>
  <c r="F219" i="1"/>
  <c r="M219" i="1"/>
  <c r="E219" i="1"/>
  <c r="M48" i="1"/>
  <c r="G9" i="1"/>
  <c r="M39" i="1"/>
  <c r="I39" i="1"/>
  <c r="E39" i="1"/>
  <c r="K71" i="1"/>
  <c r="G71" i="1"/>
  <c r="C71" i="1"/>
  <c r="J80" i="1"/>
  <c r="F80" i="1"/>
  <c r="K128" i="1"/>
  <c r="G128" i="1"/>
  <c r="C128" i="1"/>
  <c r="J137" i="1"/>
  <c r="F137" i="1"/>
  <c r="M9" i="1"/>
  <c r="I9" i="1"/>
  <c r="E9" i="1"/>
  <c r="C39" i="1"/>
  <c r="M71" i="1"/>
  <c r="I71" i="1"/>
  <c r="E71" i="1"/>
  <c r="L80" i="1"/>
  <c r="H80" i="1"/>
  <c r="D80" i="1"/>
  <c r="M128" i="1"/>
  <c r="I128" i="1"/>
  <c r="E128" i="1"/>
  <c r="L137" i="1"/>
  <c r="H137" i="1"/>
  <c r="D137" i="1"/>
  <c r="N7" i="1"/>
  <c r="N5" i="1"/>
  <c r="N6" i="1"/>
  <c r="N4" i="1"/>
  <c r="J18" i="1"/>
  <c r="F18" i="1"/>
  <c r="L18" i="1"/>
  <c r="H18" i="1"/>
  <c r="D18" i="1"/>
  <c r="K39" i="1"/>
  <c r="G39" i="1"/>
  <c r="N37" i="1"/>
  <c r="N35" i="1"/>
  <c r="N36" i="1"/>
  <c r="N34" i="1"/>
  <c r="L9" i="1"/>
  <c r="H9" i="1"/>
  <c r="D9" i="1"/>
  <c r="G18" i="1"/>
  <c r="C18" i="1"/>
  <c r="N16" i="1"/>
  <c r="N14" i="1"/>
  <c r="N15" i="1"/>
  <c r="N13" i="1"/>
  <c r="J39" i="1"/>
  <c r="F39" i="1"/>
  <c r="L71" i="1"/>
  <c r="H71" i="1"/>
  <c r="D71" i="1"/>
  <c r="G80" i="1"/>
  <c r="C80" i="1"/>
  <c r="N78" i="1"/>
  <c r="N76" i="1"/>
  <c r="N77" i="1"/>
  <c r="L128" i="1"/>
  <c r="H128" i="1"/>
  <c r="D128" i="1"/>
  <c r="K137" i="1"/>
  <c r="G137" i="1"/>
  <c r="C137" i="1"/>
  <c r="N135" i="1"/>
  <c r="N133" i="1"/>
  <c r="N134" i="1"/>
  <c r="N132" i="1"/>
  <c r="N69" i="1"/>
  <c r="N67" i="1"/>
  <c r="N68" i="1"/>
  <c r="N66" i="1"/>
  <c r="N126" i="1"/>
  <c r="N124" i="1"/>
  <c r="N125" i="1"/>
  <c r="N123" i="1"/>
  <c r="J9" i="1"/>
  <c r="F9" i="1"/>
  <c r="I18" i="1"/>
  <c r="E18" i="1"/>
  <c r="L39" i="1"/>
  <c r="H39" i="1"/>
  <c r="D39" i="1"/>
  <c r="J71" i="1"/>
  <c r="F71" i="1"/>
  <c r="M80" i="1"/>
  <c r="I80" i="1"/>
  <c r="E80" i="1"/>
  <c r="J128" i="1"/>
  <c r="F128" i="1"/>
  <c r="M137" i="1"/>
  <c r="I137" i="1"/>
  <c r="E137" i="1"/>
  <c r="B131" i="1"/>
  <c r="B137" i="1" s="1"/>
  <c r="B122" i="1"/>
  <c r="B128" i="1" s="1"/>
  <c r="B74" i="1"/>
  <c r="B80" i="1" s="1"/>
  <c r="B65" i="1"/>
  <c r="B213" i="1" s="1"/>
  <c r="B219" i="1" s="1"/>
  <c r="N44" i="1"/>
  <c r="N45" i="1"/>
  <c r="B42" i="1"/>
  <c r="N46" i="1"/>
  <c r="N43" i="1"/>
  <c r="L48" i="1"/>
  <c r="K48" i="1"/>
  <c r="J48" i="1"/>
  <c r="I48" i="1"/>
  <c r="H48" i="1"/>
  <c r="G48" i="1"/>
  <c r="F48" i="1"/>
  <c r="E48" i="1"/>
  <c r="D48" i="1"/>
  <c r="C48" i="1"/>
  <c r="N33" i="1"/>
  <c r="M36" i="5"/>
  <c r="L36" i="5"/>
  <c r="K36" i="5"/>
  <c r="J36" i="5"/>
  <c r="F36" i="5"/>
  <c r="E36" i="5"/>
  <c r="D36" i="5"/>
  <c r="C36" i="5"/>
  <c r="L27" i="5"/>
  <c r="K27" i="5"/>
  <c r="J27" i="5"/>
  <c r="F24" i="5"/>
  <c r="E24" i="5"/>
  <c r="D24" i="5"/>
  <c r="C24" i="5"/>
  <c r="B24" i="5"/>
  <c r="N4" i="5"/>
  <c r="M116" i="1"/>
  <c r="M197" i="1" s="1"/>
  <c r="M114" i="1"/>
  <c r="M195" i="1" s="1"/>
  <c r="M115" i="1"/>
  <c r="M196" i="1" s="1"/>
  <c r="M113" i="1"/>
  <c r="M194" i="1" s="1"/>
  <c r="M107" i="1"/>
  <c r="M179" i="1" s="1"/>
  <c r="M105" i="1"/>
  <c r="M177" i="1" s="1"/>
  <c r="M106" i="1"/>
  <c r="M178" i="1" s="1"/>
  <c r="M104" i="1"/>
  <c r="M176" i="1" s="1"/>
  <c r="M103" i="1"/>
  <c r="M175" i="1" s="1"/>
  <c r="L116" i="1"/>
  <c r="L197" i="1" s="1"/>
  <c r="L114" i="1"/>
  <c r="L195" i="1" s="1"/>
  <c r="L115" i="1"/>
  <c r="L196" i="1" s="1"/>
  <c r="L113" i="1"/>
  <c r="L194" i="1" s="1"/>
  <c r="L107" i="1"/>
  <c r="L179" i="1" s="1"/>
  <c r="L105" i="1"/>
  <c r="L177" i="1" s="1"/>
  <c r="L106" i="1"/>
  <c r="L178" i="1" s="1"/>
  <c r="L104" i="1"/>
  <c r="L176" i="1" s="1"/>
  <c r="L103" i="1"/>
  <c r="L175" i="1" s="1"/>
  <c r="K116" i="1"/>
  <c r="K197" i="1" s="1"/>
  <c r="K114" i="1"/>
  <c r="K195" i="1" s="1"/>
  <c r="K115" i="1"/>
  <c r="K196" i="1" s="1"/>
  <c r="K113" i="1"/>
  <c r="K107" i="1"/>
  <c r="K179" i="1" s="1"/>
  <c r="K105" i="1"/>
  <c r="K177" i="1" s="1"/>
  <c r="K106" i="1"/>
  <c r="K178" i="1" s="1"/>
  <c r="K104" i="1"/>
  <c r="K176" i="1" s="1"/>
  <c r="K103" i="1"/>
  <c r="J116" i="1"/>
  <c r="J197" i="1" s="1"/>
  <c r="J114" i="1"/>
  <c r="J195" i="1" s="1"/>
  <c r="J115" i="1"/>
  <c r="J196" i="1" s="1"/>
  <c r="J113" i="1"/>
  <c r="J194" i="1" s="1"/>
  <c r="J107" i="1"/>
  <c r="J179" i="1" s="1"/>
  <c r="J105" i="1"/>
  <c r="J177" i="1" s="1"/>
  <c r="J106" i="1"/>
  <c r="J178" i="1" s="1"/>
  <c r="J104" i="1"/>
  <c r="J176" i="1" s="1"/>
  <c r="J103" i="1"/>
  <c r="J175" i="1" s="1"/>
  <c r="I116" i="1"/>
  <c r="I197" i="1" s="1"/>
  <c r="I114" i="1"/>
  <c r="I195" i="1" s="1"/>
  <c r="I115" i="1"/>
  <c r="I196" i="1" s="1"/>
  <c r="I113" i="1"/>
  <c r="I194" i="1" s="1"/>
  <c r="I107" i="1"/>
  <c r="I179" i="1" s="1"/>
  <c r="I105" i="1"/>
  <c r="I177" i="1" s="1"/>
  <c r="I106" i="1"/>
  <c r="I178" i="1" s="1"/>
  <c r="I104" i="1"/>
  <c r="I176" i="1" s="1"/>
  <c r="I103" i="1"/>
  <c r="I175" i="1" s="1"/>
  <c r="B36" i="5"/>
  <c r="H116" i="1"/>
  <c r="H197" i="1" s="1"/>
  <c r="H114" i="1"/>
  <c r="H195" i="1" s="1"/>
  <c r="H115" i="1"/>
  <c r="H196" i="1" s="1"/>
  <c r="H113" i="1"/>
  <c r="H194" i="1" s="1"/>
  <c r="H107" i="1"/>
  <c r="H179" i="1" s="1"/>
  <c r="H105" i="1"/>
  <c r="H177" i="1" s="1"/>
  <c r="H106" i="1"/>
  <c r="H178" i="1" s="1"/>
  <c r="H104" i="1"/>
  <c r="H176" i="1" s="1"/>
  <c r="H103" i="1"/>
  <c r="H175" i="1" s="1"/>
  <c r="G116" i="1"/>
  <c r="G197" i="1" s="1"/>
  <c r="G114" i="1"/>
  <c r="G195" i="1" s="1"/>
  <c r="G115" i="1"/>
  <c r="G196" i="1" s="1"/>
  <c r="G113" i="1"/>
  <c r="G194" i="1" s="1"/>
  <c r="G107" i="1"/>
  <c r="G179" i="1" s="1"/>
  <c r="G105" i="1"/>
  <c r="G177" i="1" s="1"/>
  <c r="G106" i="1"/>
  <c r="G178" i="1" s="1"/>
  <c r="G104" i="1"/>
  <c r="G176" i="1" s="1"/>
  <c r="G103" i="1"/>
  <c r="G175" i="1" s="1"/>
  <c r="F116" i="1"/>
  <c r="F197" i="1" s="1"/>
  <c r="F114" i="1"/>
  <c r="F195" i="1" s="1"/>
  <c r="F115" i="1"/>
  <c r="F196" i="1" s="1"/>
  <c r="F113" i="1"/>
  <c r="F194" i="1" s="1"/>
  <c r="F107" i="1"/>
  <c r="F179" i="1" s="1"/>
  <c r="F105" i="1"/>
  <c r="F177" i="1" s="1"/>
  <c r="F104" i="1"/>
  <c r="F176" i="1" s="1"/>
  <c r="F103" i="1"/>
  <c r="F175" i="1" s="1"/>
  <c r="E116" i="1"/>
  <c r="E197" i="1" s="1"/>
  <c r="E114" i="1"/>
  <c r="E195" i="1" s="1"/>
  <c r="E115" i="1"/>
  <c r="E196" i="1" s="1"/>
  <c r="E113" i="1"/>
  <c r="E194" i="1" s="1"/>
  <c r="E107" i="1"/>
  <c r="E179" i="1" s="1"/>
  <c r="E105" i="1"/>
  <c r="E177" i="1" s="1"/>
  <c r="E106" i="1"/>
  <c r="E178" i="1" s="1"/>
  <c r="E104" i="1"/>
  <c r="E176" i="1" s="1"/>
  <c r="E103" i="1"/>
  <c r="E175" i="1" s="1"/>
  <c r="D116" i="1"/>
  <c r="D197" i="1" s="1"/>
  <c r="D114" i="1"/>
  <c r="D195" i="1" s="1"/>
  <c r="D115" i="1"/>
  <c r="D196" i="1" s="1"/>
  <c r="D113" i="1"/>
  <c r="D194" i="1" s="1"/>
  <c r="D107" i="1"/>
  <c r="D179" i="1" s="1"/>
  <c r="D105" i="1"/>
  <c r="D177" i="1" s="1"/>
  <c r="D106" i="1"/>
  <c r="D178" i="1" s="1"/>
  <c r="D104" i="1"/>
  <c r="D176" i="1" s="1"/>
  <c r="C116" i="1"/>
  <c r="C197" i="1" s="1"/>
  <c r="C114" i="1"/>
  <c r="C195" i="1" s="1"/>
  <c r="C115" i="1"/>
  <c r="C196" i="1" s="1"/>
  <c r="C113" i="1"/>
  <c r="C194" i="1" s="1"/>
  <c r="C107" i="1"/>
  <c r="C179" i="1" s="1"/>
  <c r="C105" i="1"/>
  <c r="C177" i="1" s="1"/>
  <c r="C104" i="1"/>
  <c r="C176" i="1" s="1"/>
  <c r="C103" i="1"/>
  <c r="C175" i="1" s="1"/>
  <c r="B116" i="1"/>
  <c r="B197" i="1" s="1"/>
  <c r="B114" i="1"/>
  <c r="B195" i="1" s="1"/>
  <c r="B115" i="1"/>
  <c r="B196" i="1" s="1"/>
  <c r="B113" i="1"/>
  <c r="B194" i="1" s="1"/>
  <c r="B107" i="1"/>
  <c r="B179" i="1" s="1"/>
  <c r="B105" i="1"/>
  <c r="B177" i="1" s="1"/>
  <c r="B106" i="1"/>
  <c r="B178" i="1" s="1"/>
  <c r="B104" i="1"/>
  <c r="B176" i="1" s="1"/>
  <c r="B103" i="1"/>
  <c r="B175" i="1" s="1"/>
  <c r="N34" i="7"/>
  <c r="N32" i="7"/>
  <c r="N33" i="7"/>
  <c r="N31" i="7"/>
  <c r="N30" i="7"/>
  <c r="M36" i="7"/>
  <c r="L36" i="7"/>
  <c r="K36" i="7"/>
  <c r="J36" i="7"/>
  <c r="I36" i="7"/>
  <c r="H36" i="7"/>
  <c r="G36" i="7"/>
  <c r="F36" i="7"/>
  <c r="E36" i="7"/>
  <c r="D36" i="7"/>
  <c r="C36" i="7"/>
  <c r="N25" i="7"/>
  <c r="N23" i="7"/>
  <c r="N24" i="7"/>
  <c r="N21" i="7"/>
  <c r="M27" i="7"/>
  <c r="L27" i="7"/>
  <c r="K27" i="7"/>
  <c r="J27" i="7"/>
  <c r="I27" i="7"/>
  <c r="H27" i="7"/>
  <c r="F27" i="7"/>
  <c r="E27" i="7"/>
  <c r="D27" i="7"/>
  <c r="C27" i="7"/>
  <c r="N16" i="7"/>
  <c r="N14" i="7"/>
  <c r="N15" i="7"/>
  <c r="N13" i="7"/>
  <c r="N12" i="7"/>
  <c r="M18" i="7"/>
  <c r="L18" i="7"/>
  <c r="K18" i="7"/>
  <c r="J18" i="7"/>
  <c r="I18" i="7"/>
  <c r="G18" i="7"/>
  <c r="F18" i="7"/>
  <c r="E18" i="7"/>
  <c r="D18" i="7"/>
  <c r="C18" i="7"/>
  <c r="N7" i="7"/>
  <c r="N5" i="7"/>
  <c r="N6" i="7"/>
  <c r="N4" i="7"/>
  <c r="N41" i="7" s="1"/>
  <c r="N3" i="7"/>
  <c r="M9" i="7"/>
  <c r="L9" i="7"/>
  <c r="K9" i="7"/>
  <c r="J9" i="7"/>
  <c r="I9" i="7"/>
  <c r="H9" i="7"/>
  <c r="G9" i="7"/>
  <c r="D9" i="7"/>
  <c r="M44" i="6"/>
  <c r="L44" i="6"/>
  <c r="K44" i="6"/>
  <c r="J44" i="6"/>
  <c r="I44" i="6"/>
  <c r="H44" i="6"/>
  <c r="F44" i="6"/>
  <c r="E44" i="6"/>
  <c r="D44" i="6"/>
  <c r="C44" i="6"/>
  <c r="B44" i="6"/>
  <c r="M42" i="6"/>
  <c r="L42" i="6"/>
  <c r="K42" i="6"/>
  <c r="J42" i="6"/>
  <c r="I42" i="6"/>
  <c r="H42" i="6"/>
  <c r="F42" i="6"/>
  <c r="E42" i="6"/>
  <c r="D42" i="6"/>
  <c r="C42" i="6"/>
  <c r="B42" i="6"/>
  <c r="M43" i="6"/>
  <c r="L43" i="6"/>
  <c r="K43" i="6"/>
  <c r="J43" i="6"/>
  <c r="I43" i="6"/>
  <c r="H43" i="6"/>
  <c r="F43" i="6"/>
  <c r="E43" i="6"/>
  <c r="D43" i="6"/>
  <c r="C43" i="6"/>
  <c r="B43" i="6"/>
  <c r="M41" i="6"/>
  <c r="L41" i="6"/>
  <c r="K41" i="6"/>
  <c r="J41" i="6"/>
  <c r="I41" i="6"/>
  <c r="H41" i="6"/>
  <c r="F41" i="6"/>
  <c r="E41" i="6"/>
  <c r="D41" i="6"/>
  <c r="C41" i="6"/>
  <c r="B41" i="6"/>
  <c r="M40" i="6"/>
  <c r="L40" i="6"/>
  <c r="K40" i="6"/>
  <c r="J40" i="6"/>
  <c r="I40" i="6"/>
  <c r="H40" i="6"/>
  <c r="F40" i="6"/>
  <c r="E40" i="6"/>
  <c r="D40" i="6"/>
  <c r="C40" i="6"/>
  <c r="B40" i="6"/>
  <c r="M28" i="6"/>
  <c r="L28" i="6"/>
  <c r="L34" i="6" s="1"/>
  <c r="K28" i="6"/>
  <c r="K33" i="6" s="1"/>
  <c r="J28" i="6"/>
  <c r="J35" i="6" s="1"/>
  <c r="I28" i="6"/>
  <c r="I31" i="6" s="1"/>
  <c r="H28" i="6"/>
  <c r="H34" i="6" s="1"/>
  <c r="G28" i="6"/>
  <c r="G31" i="6" s="1"/>
  <c r="F28" i="6"/>
  <c r="F35" i="6" s="1"/>
  <c r="E28" i="6"/>
  <c r="D28" i="6"/>
  <c r="D34" i="6" s="1"/>
  <c r="C28" i="6"/>
  <c r="B35" i="6"/>
  <c r="N26" i="6"/>
  <c r="N24" i="6"/>
  <c r="N25" i="6"/>
  <c r="N23" i="6"/>
  <c r="N22" i="6"/>
  <c r="M9" i="6"/>
  <c r="L9" i="6"/>
  <c r="K9" i="6"/>
  <c r="K15" i="6" s="1"/>
  <c r="J9" i="6"/>
  <c r="I9" i="6"/>
  <c r="I16" i="6" s="1"/>
  <c r="H9" i="6"/>
  <c r="F9" i="6"/>
  <c r="E9" i="6"/>
  <c r="E16" i="6" s="1"/>
  <c r="D9" i="6"/>
  <c r="C9" i="6"/>
  <c r="C15" i="6" s="1"/>
  <c r="N7" i="6"/>
  <c r="N6" i="6"/>
  <c r="N4" i="6"/>
  <c r="N3" i="6"/>
  <c r="L44" i="4"/>
  <c r="K44" i="4"/>
  <c r="J44" i="4"/>
  <c r="I44" i="4"/>
  <c r="H44" i="4"/>
  <c r="F44" i="4"/>
  <c r="E44" i="4"/>
  <c r="D44" i="4"/>
  <c r="C44" i="4"/>
  <c r="B44" i="4"/>
  <c r="L42" i="4"/>
  <c r="K42" i="4"/>
  <c r="J42" i="4"/>
  <c r="I42" i="4"/>
  <c r="H42" i="4"/>
  <c r="F42" i="4"/>
  <c r="E42" i="4"/>
  <c r="D42" i="4"/>
  <c r="C42" i="4"/>
  <c r="B42" i="4"/>
  <c r="L43" i="4"/>
  <c r="K43" i="4"/>
  <c r="J43" i="4"/>
  <c r="I43" i="4"/>
  <c r="H43" i="4"/>
  <c r="F43" i="4"/>
  <c r="E43" i="4"/>
  <c r="D43" i="4"/>
  <c r="C43" i="4"/>
  <c r="B43" i="4"/>
  <c r="L41" i="4"/>
  <c r="J41" i="4"/>
  <c r="I41" i="4"/>
  <c r="H41" i="4"/>
  <c r="F41" i="4"/>
  <c r="E41" i="4"/>
  <c r="D41" i="4"/>
  <c r="C41" i="4"/>
  <c r="B41" i="4"/>
  <c r="L40" i="4"/>
  <c r="K40" i="4"/>
  <c r="J40" i="4"/>
  <c r="I40" i="4"/>
  <c r="H40" i="4"/>
  <c r="F40" i="4"/>
  <c r="E40" i="4"/>
  <c r="D40" i="4"/>
  <c r="C40" i="4"/>
  <c r="B40" i="4"/>
  <c r="L34" i="4"/>
  <c r="J35" i="4"/>
  <c r="I33" i="4"/>
  <c r="H34" i="4"/>
  <c r="F35" i="4"/>
  <c r="E33" i="4"/>
  <c r="D34" i="4"/>
  <c r="C33" i="4"/>
  <c r="B35" i="4"/>
  <c r="N26" i="4"/>
  <c r="N24" i="4"/>
  <c r="N25" i="4"/>
  <c r="N22" i="4"/>
  <c r="M9" i="4"/>
  <c r="L9" i="4"/>
  <c r="K9" i="4"/>
  <c r="K15" i="4" s="1"/>
  <c r="J9" i="4"/>
  <c r="J15" i="4" s="1"/>
  <c r="I16" i="4"/>
  <c r="F9" i="4"/>
  <c r="F12" i="4" s="1"/>
  <c r="E9" i="4"/>
  <c r="E16" i="4" s="1"/>
  <c r="D9" i="4"/>
  <c r="C9" i="4"/>
  <c r="N7" i="4"/>
  <c r="N5" i="4"/>
  <c r="N4" i="4"/>
  <c r="N3" i="4"/>
  <c r="M44" i="3"/>
  <c r="L44" i="3"/>
  <c r="K44" i="3"/>
  <c r="J44" i="3"/>
  <c r="I44" i="3"/>
  <c r="H44" i="3"/>
  <c r="F44" i="3"/>
  <c r="E44" i="3"/>
  <c r="D44" i="3"/>
  <c r="C44" i="3"/>
  <c r="B44" i="3"/>
  <c r="M42" i="3"/>
  <c r="L42" i="3"/>
  <c r="K42" i="3"/>
  <c r="J42" i="3"/>
  <c r="I42" i="3"/>
  <c r="H42" i="3"/>
  <c r="F42" i="3"/>
  <c r="E42" i="3"/>
  <c r="D42" i="3"/>
  <c r="C42" i="3"/>
  <c r="B42" i="3"/>
  <c r="M43" i="3"/>
  <c r="L43" i="3"/>
  <c r="K43" i="3"/>
  <c r="J43" i="3"/>
  <c r="I43" i="3"/>
  <c r="H43" i="3"/>
  <c r="F43" i="3"/>
  <c r="E43" i="3"/>
  <c r="D43" i="3"/>
  <c r="C43" i="3"/>
  <c r="B43" i="3"/>
  <c r="M41" i="3"/>
  <c r="L41" i="3"/>
  <c r="K41" i="3"/>
  <c r="J41" i="3"/>
  <c r="I41" i="3"/>
  <c r="H41" i="3"/>
  <c r="F41" i="3"/>
  <c r="E41" i="3"/>
  <c r="D41" i="3"/>
  <c r="C41" i="3"/>
  <c r="B41" i="3"/>
  <c r="M40" i="3"/>
  <c r="L40" i="3"/>
  <c r="K40" i="3"/>
  <c r="J40" i="3"/>
  <c r="I40" i="3"/>
  <c r="H40" i="3"/>
  <c r="F40" i="3"/>
  <c r="E40" i="3"/>
  <c r="D40" i="3"/>
  <c r="C40" i="3"/>
  <c r="B40" i="3"/>
  <c r="M28" i="3"/>
  <c r="L28" i="3"/>
  <c r="L34" i="3" s="1"/>
  <c r="K28" i="3"/>
  <c r="K33" i="3" s="1"/>
  <c r="J28" i="3"/>
  <c r="J35" i="3" s="1"/>
  <c r="I28" i="3"/>
  <c r="H34" i="3"/>
  <c r="G28" i="3"/>
  <c r="F28" i="3"/>
  <c r="F35" i="3" s="1"/>
  <c r="E28" i="3"/>
  <c r="D28" i="3"/>
  <c r="D34" i="3" s="1"/>
  <c r="C28" i="3"/>
  <c r="C33" i="3" s="1"/>
  <c r="B35" i="3"/>
  <c r="N26" i="3"/>
  <c r="N24" i="3"/>
  <c r="N25" i="3"/>
  <c r="N23" i="3"/>
  <c r="N22" i="3"/>
  <c r="M9" i="3"/>
  <c r="L9" i="3"/>
  <c r="K9" i="3"/>
  <c r="J9" i="3"/>
  <c r="I9" i="3"/>
  <c r="F9" i="3"/>
  <c r="F13" i="3" s="1"/>
  <c r="E9" i="3"/>
  <c r="D9" i="3"/>
  <c r="C9" i="3"/>
  <c r="N7" i="3"/>
  <c r="N5" i="3"/>
  <c r="N6" i="3"/>
  <c r="N4" i="3"/>
  <c r="N3" i="3"/>
  <c r="J237" i="1" l="1"/>
  <c r="B48" i="1"/>
  <c r="B231" i="1"/>
  <c r="B193" i="1"/>
  <c r="B199" i="1" s="1"/>
  <c r="B181" i="1"/>
  <c r="B184" i="1" s="1"/>
  <c r="N8" i="5"/>
  <c r="N12" i="5" s="1"/>
  <c r="M226" i="1"/>
  <c r="M224" i="1"/>
  <c r="M225" i="1"/>
  <c r="M223" i="1"/>
  <c r="M222" i="1"/>
  <c r="H225" i="1"/>
  <c r="H226" i="1"/>
  <c r="H223" i="1"/>
  <c r="H224" i="1"/>
  <c r="H222" i="1"/>
  <c r="G223" i="1"/>
  <c r="G226" i="1"/>
  <c r="G224" i="1"/>
  <c r="G222" i="1"/>
  <c r="G225" i="1"/>
  <c r="J222" i="1"/>
  <c r="J225" i="1"/>
  <c r="J223" i="1"/>
  <c r="J226" i="1"/>
  <c r="J224" i="1"/>
  <c r="E226" i="1"/>
  <c r="E224" i="1"/>
  <c r="E225" i="1"/>
  <c r="E223" i="1"/>
  <c r="E222" i="1"/>
  <c r="D224" i="1"/>
  <c r="D222" i="1"/>
  <c r="D225" i="1"/>
  <c r="D223" i="1"/>
  <c r="D226" i="1"/>
  <c r="F223" i="1"/>
  <c r="F226" i="1"/>
  <c r="F225" i="1"/>
  <c r="F224" i="1"/>
  <c r="F222" i="1"/>
  <c r="I223" i="1"/>
  <c r="I225" i="1"/>
  <c r="I226" i="1"/>
  <c r="I224" i="1"/>
  <c r="I222" i="1"/>
  <c r="L224" i="1"/>
  <c r="L222" i="1"/>
  <c r="L225" i="1"/>
  <c r="L223" i="1"/>
  <c r="L226" i="1"/>
  <c r="C224" i="1"/>
  <c r="C222" i="1"/>
  <c r="C225" i="1"/>
  <c r="C226" i="1"/>
  <c r="C223" i="1"/>
  <c r="B109" i="1"/>
  <c r="B71" i="1"/>
  <c r="B118" i="1"/>
  <c r="M28" i="5"/>
  <c r="M27" i="5"/>
  <c r="N176" i="1"/>
  <c r="H199" i="1"/>
  <c r="N103" i="1"/>
  <c r="N74" i="1"/>
  <c r="N39" i="1"/>
  <c r="N122" i="1"/>
  <c r="N128" i="1" s="1"/>
  <c r="N131" i="1"/>
  <c r="N137" i="1" s="1"/>
  <c r="N42" i="1"/>
  <c r="N48" i="1" s="1"/>
  <c r="E181" i="1"/>
  <c r="B237" i="1"/>
  <c r="B242" i="1" s="1"/>
  <c r="M46" i="3"/>
  <c r="N234" i="1"/>
  <c r="N53" i="7"/>
  <c r="C33" i="6"/>
  <c r="C31" i="6"/>
  <c r="N40" i="7"/>
  <c r="N52" i="7"/>
  <c r="N51" i="7"/>
  <c r="N50" i="7"/>
  <c r="N42" i="7"/>
  <c r="N44" i="7"/>
  <c r="N43" i="7"/>
  <c r="N49" i="7"/>
  <c r="M12" i="6"/>
  <c r="M15" i="6"/>
  <c r="M13" i="6"/>
  <c r="M14" i="6"/>
  <c r="M16" i="6"/>
  <c r="M15" i="4"/>
  <c r="M13" i="4"/>
  <c r="M12" i="4"/>
  <c r="M16" i="4"/>
  <c r="M14" i="4"/>
  <c r="M46" i="4"/>
  <c r="H16" i="3"/>
  <c r="M29" i="5"/>
  <c r="M30" i="5"/>
  <c r="L12" i="6"/>
  <c r="J181" i="1"/>
  <c r="J184" i="1" s="1"/>
  <c r="N177" i="1"/>
  <c r="I181" i="1"/>
  <c r="I187" i="1" s="1"/>
  <c r="N179" i="1"/>
  <c r="L181" i="1"/>
  <c r="L186" i="1" s="1"/>
  <c r="C181" i="1"/>
  <c r="G181" i="1"/>
  <c r="H181" i="1"/>
  <c r="M181" i="1"/>
  <c r="M186" i="1" s="1"/>
  <c r="G29" i="5"/>
  <c r="G30" i="5"/>
  <c r="G13" i="5"/>
  <c r="G14" i="5"/>
  <c r="F30" i="5"/>
  <c r="F29" i="5"/>
  <c r="F12" i="5"/>
  <c r="F13" i="5"/>
  <c r="F14" i="5"/>
  <c r="E29" i="5"/>
  <c r="E30" i="5"/>
  <c r="E13" i="5"/>
  <c r="E14" i="5"/>
  <c r="D30" i="5"/>
  <c r="D29" i="5"/>
  <c r="D12" i="5"/>
  <c r="D15" i="5" s="1"/>
  <c r="D13" i="5"/>
  <c r="D14" i="5"/>
  <c r="C29" i="5"/>
  <c r="C30" i="5"/>
  <c r="C12" i="5"/>
  <c r="C15" i="5" s="1"/>
  <c r="C14" i="5"/>
  <c r="C13" i="5"/>
  <c r="B29" i="5"/>
  <c r="B30" i="5"/>
  <c r="B14" i="5"/>
  <c r="B13" i="5"/>
  <c r="K29" i="5"/>
  <c r="K30" i="5"/>
  <c r="H29" i="5"/>
  <c r="H32" i="5" s="1"/>
  <c r="J28" i="5"/>
  <c r="J29" i="5"/>
  <c r="J30" i="5"/>
  <c r="F106" i="1"/>
  <c r="F178" i="1" s="1"/>
  <c r="G16" i="4"/>
  <c r="G12" i="4"/>
  <c r="G46" i="4"/>
  <c r="G14" i="4"/>
  <c r="G15" i="4"/>
  <c r="G13" i="4"/>
  <c r="G34" i="3"/>
  <c r="G32" i="3"/>
  <c r="G35" i="3"/>
  <c r="G31" i="3"/>
  <c r="G33" i="3"/>
  <c r="L30" i="5"/>
  <c r="L29" i="5"/>
  <c r="I30" i="5"/>
  <c r="I29" i="5"/>
  <c r="G28" i="5"/>
  <c r="I28" i="5"/>
  <c r="G46" i="3"/>
  <c r="G13" i="3"/>
  <c r="G16" i="3"/>
  <c r="G12" i="3"/>
  <c r="G15" i="3"/>
  <c r="G14" i="3"/>
  <c r="G12" i="5"/>
  <c r="G15" i="5" s="1"/>
  <c r="G35" i="6"/>
  <c r="G33" i="6"/>
  <c r="G34" i="6"/>
  <c r="G32" i="6"/>
  <c r="G16" i="6"/>
  <c r="G12" i="6"/>
  <c r="G14" i="6"/>
  <c r="G46" i="6"/>
  <c r="G15" i="6"/>
  <c r="G13" i="6"/>
  <c r="K28" i="5"/>
  <c r="M32" i="3"/>
  <c r="M118" i="1"/>
  <c r="M55" i="7"/>
  <c r="M32" i="6"/>
  <c r="L118" i="1"/>
  <c r="L55" i="7"/>
  <c r="L28" i="5"/>
  <c r="L15" i="4"/>
  <c r="K55" i="7"/>
  <c r="K118" i="1"/>
  <c r="J118" i="1"/>
  <c r="J199" i="1"/>
  <c r="J203" i="1" s="1"/>
  <c r="J55" i="7"/>
  <c r="J46" i="6"/>
  <c r="J12" i="4"/>
  <c r="I118" i="1"/>
  <c r="I199" i="1"/>
  <c r="I205" i="1" s="1"/>
  <c r="I55" i="7"/>
  <c r="I46" i="7"/>
  <c r="I61" i="7" s="1"/>
  <c r="I32" i="4"/>
  <c r="H118" i="1"/>
  <c r="H32" i="4"/>
  <c r="G118" i="1"/>
  <c r="G199" i="1"/>
  <c r="G202" i="1" s="1"/>
  <c r="G55" i="7"/>
  <c r="I109" i="1"/>
  <c r="H109" i="1"/>
  <c r="G109" i="1"/>
  <c r="K109" i="1"/>
  <c r="F118" i="1"/>
  <c r="F199" i="1"/>
  <c r="F206" i="1" s="1"/>
  <c r="F55" i="7"/>
  <c r="F40" i="5"/>
  <c r="F46" i="6"/>
  <c r="E109" i="1"/>
  <c r="E118" i="1"/>
  <c r="E55" i="7"/>
  <c r="E46" i="7"/>
  <c r="E28" i="5"/>
  <c r="E31" i="4"/>
  <c r="E35" i="4"/>
  <c r="D118" i="1"/>
  <c r="D55" i="7"/>
  <c r="D199" i="1"/>
  <c r="D28" i="5"/>
  <c r="D15" i="4"/>
  <c r="C15" i="4"/>
  <c r="C46" i="4"/>
  <c r="C40" i="5"/>
  <c r="N115" i="1"/>
  <c r="C55" i="7"/>
  <c r="C118" i="1"/>
  <c r="C109" i="1"/>
  <c r="C46" i="7"/>
  <c r="C60" i="7" s="1"/>
  <c r="M109" i="1"/>
  <c r="F46" i="7"/>
  <c r="F62" i="7" s="1"/>
  <c r="H62" i="7"/>
  <c r="J46" i="7"/>
  <c r="J62" i="7" s="1"/>
  <c r="K46" i="7"/>
  <c r="K62" i="7" s="1"/>
  <c r="L46" i="7"/>
  <c r="M46" i="7"/>
  <c r="M62" i="7" s="1"/>
  <c r="J109" i="1"/>
  <c r="N105" i="1"/>
  <c r="L109" i="1"/>
  <c r="N107" i="1"/>
  <c r="D46" i="7"/>
  <c r="D62" i="7" s="1"/>
  <c r="F46" i="4"/>
  <c r="J46" i="4"/>
  <c r="D12" i="4"/>
  <c r="L12" i="4"/>
  <c r="H13" i="4"/>
  <c r="F15" i="4"/>
  <c r="D16" i="4"/>
  <c r="D32" i="4"/>
  <c r="L32" i="4"/>
  <c r="I34" i="4"/>
  <c r="I35" i="4"/>
  <c r="C13" i="4"/>
  <c r="K13" i="4"/>
  <c r="H15" i="4"/>
  <c r="H16" i="4"/>
  <c r="I31" i="4"/>
  <c r="E32" i="4"/>
  <c r="C34" i="4"/>
  <c r="N40" i="4"/>
  <c r="D13" i="4"/>
  <c r="L13" i="4"/>
  <c r="L16" i="4"/>
  <c r="C31" i="4"/>
  <c r="E34" i="4"/>
  <c r="F12" i="6"/>
  <c r="N41" i="6"/>
  <c r="N42" i="6"/>
  <c r="J12" i="6"/>
  <c r="N44" i="6"/>
  <c r="K31" i="6"/>
  <c r="E12" i="5"/>
  <c r="E15" i="5" s="1"/>
  <c r="E40" i="5"/>
  <c r="I40" i="5"/>
  <c r="J40" i="5"/>
  <c r="K40" i="5"/>
  <c r="L40" i="5"/>
  <c r="M40" i="5"/>
  <c r="D40" i="5"/>
  <c r="F28" i="5"/>
  <c r="N36" i="5"/>
  <c r="B28" i="5"/>
  <c r="B12" i="5"/>
  <c r="B15" i="5" s="1"/>
  <c r="B40" i="5"/>
  <c r="N43" i="6"/>
  <c r="N28" i="6"/>
  <c r="N32" i="6" s="1"/>
  <c r="N9" i="6"/>
  <c r="B12" i="6"/>
  <c r="N114" i="1"/>
  <c r="N36" i="7"/>
  <c r="N27" i="7"/>
  <c r="N116" i="1"/>
  <c r="N18" i="7"/>
  <c r="N196" i="1"/>
  <c r="N113" i="1"/>
  <c r="N9" i="7"/>
  <c r="N104" i="1"/>
  <c r="B58" i="7"/>
  <c r="N44" i="4"/>
  <c r="N42" i="4"/>
  <c r="N43" i="4"/>
  <c r="B12" i="4"/>
  <c r="B15" i="4"/>
  <c r="C28" i="5"/>
  <c r="N195" i="1"/>
  <c r="N197" i="1"/>
  <c r="C199" i="1"/>
  <c r="L199" i="1"/>
  <c r="L202" i="1" s="1"/>
  <c r="N150" i="1"/>
  <c r="N154" i="1" s="1"/>
  <c r="N65" i="1"/>
  <c r="N71" i="1" s="1"/>
  <c r="E199" i="1"/>
  <c r="E13" i="6"/>
  <c r="I13" i="6"/>
  <c r="D15" i="6"/>
  <c r="H15" i="6"/>
  <c r="L15" i="6"/>
  <c r="C14" i="6"/>
  <c r="K14" i="6"/>
  <c r="B16" i="6"/>
  <c r="F16" i="6"/>
  <c r="J16" i="6"/>
  <c r="C46" i="6"/>
  <c r="K46" i="6"/>
  <c r="B32" i="6"/>
  <c r="F32" i="6"/>
  <c r="J32" i="6"/>
  <c r="E34" i="6"/>
  <c r="I34" i="6"/>
  <c r="M34" i="6"/>
  <c r="D33" i="6"/>
  <c r="H33" i="6"/>
  <c r="L33" i="6"/>
  <c r="C35" i="6"/>
  <c r="K35" i="6"/>
  <c r="C12" i="6"/>
  <c r="K12" i="6"/>
  <c r="B13" i="6"/>
  <c r="F13" i="6"/>
  <c r="J13" i="6"/>
  <c r="E15" i="6"/>
  <c r="I15" i="6"/>
  <c r="D14" i="6"/>
  <c r="H14" i="6"/>
  <c r="L14" i="6"/>
  <c r="C16" i="6"/>
  <c r="K16" i="6"/>
  <c r="D46" i="6"/>
  <c r="H46" i="6"/>
  <c r="L46" i="6"/>
  <c r="D31" i="6"/>
  <c r="H31" i="6"/>
  <c r="L31" i="6"/>
  <c r="C32" i="6"/>
  <c r="K32" i="6"/>
  <c r="B34" i="6"/>
  <c r="F34" i="6"/>
  <c r="J34" i="6"/>
  <c r="E33" i="6"/>
  <c r="I33" i="6"/>
  <c r="M33" i="6"/>
  <c r="D35" i="6"/>
  <c r="H35" i="6"/>
  <c r="L35" i="6"/>
  <c r="D12" i="6"/>
  <c r="H12" i="6"/>
  <c r="C13" i="6"/>
  <c r="K13" i="6"/>
  <c r="B15" i="6"/>
  <c r="F15" i="6"/>
  <c r="J15" i="6"/>
  <c r="E14" i="6"/>
  <c r="I14" i="6"/>
  <c r="D16" i="6"/>
  <c r="H16" i="6"/>
  <c r="L16" i="6"/>
  <c r="E46" i="6"/>
  <c r="I46" i="6"/>
  <c r="M46" i="6"/>
  <c r="E31" i="6"/>
  <c r="M31" i="6"/>
  <c r="D32" i="6"/>
  <c r="H32" i="6"/>
  <c r="L32" i="6"/>
  <c r="C34" i="6"/>
  <c r="K34" i="6"/>
  <c r="B33" i="6"/>
  <c r="F33" i="6"/>
  <c r="J33" i="6"/>
  <c r="E35" i="6"/>
  <c r="I35" i="6"/>
  <c r="M35" i="6"/>
  <c r="N40" i="6"/>
  <c r="E12" i="6"/>
  <c r="I12" i="6"/>
  <c r="D13" i="6"/>
  <c r="H13" i="6"/>
  <c r="L13" i="6"/>
  <c r="B14" i="6"/>
  <c r="F14" i="6"/>
  <c r="J14" i="6"/>
  <c r="B31" i="6"/>
  <c r="F31" i="6"/>
  <c r="J31" i="6"/>
  <c r="E32" i="6"/>
  <c r="I32" i="6"/>
  <c r="E13" i="4"/>
  <c r="C14" i="4"/>
  <c r="K14" i="4"/>
  <c r="B16" i="4"/>
  <c r="F16" i="4"/>
  <c r="J16" i="4"/>
  <c r="B32" i="4"/>
  <c r="F32" i="4"/>
  <c r="J32" i="4"/>
  <c r="D33" i="4"/>
  <c r="H33" i="4"/>
  <c r="L33" i="4"/>
  <c r="C35" i="4"/>
  <c r="I13" i="4"/>
  <c r="C12" i="4"/>
  <c r="K12" i="4"/>
  <c r="B13" i="4"/>
  <c r="F13" i="4"/>
  <c r="J13" i="4"/>
  <c r="E15" i="4"/>
  <c r="I15" i="4"/>
  <c r="D14" i="4"/>
  <c r="H14" i="4"/>
  <c r="L14" i="4"/>
  <c r="C16" i="4"/>
  <c r="K16" i="4"/>
  <c r="D46" i="4"/>
  <c r="H46" i="4"/>
  <c r="L46" i="4"/>
  <c r="D31" i="4"/>
  <c r="H31" i="4"/>
  <c r="L31" i="4"/>
  <c r="C32" i="4"/>
  <c r="B34" i="4"/>
  <c r="F34" i="4"/>
  <c r="J34" i="4"/>
  <c r="D35" i="4"/>
  <c r="H35" i="4"/>
  <c r="L35" i="4"/>
  <c r="I14" i="4"/>
  <c r="E46" i="4"/>
  <c r="I46" i="4"/>
  <c r="B33" i="4"/>
  <c r="F33" i="4"/>
  <c r="J33" i="4"/>
  <c r="E14" i="4"/>
  <c r="N9" i="4"/>
  <c r="E12" i="4"/>
  <c r="I12" i="4"/>
  <c r="B14" i="4"/>
  <c r="F14" i="4"/>
  <c r="J14" i="4"/>
  <c r="B31" i="4"/>
  <c r="F31" i="4"/>
  <c r="J31" i="4"/>
  <c r="H15" i="3"/>
  <c r="E35" i="3"/>
  <c r="N41" i="3"/>
  <c r="D16" i="3"/>
  <c r="E31" i="3"/>
  <c r="M35" i="3"/>
  <c r="F46" i="3"/>
  <c r="J46" i="3"/>
  <c r="D12" i="3"/>
  <c r="L16" i="3"/>
  <c r="M31" i="3"/>
  <c r="N42" i="3"/>
  <c r="L12" i="3"/>
  <c r="I34" i="3"/>
  <c r="J12" i="3"/>
  <c r="N43" i="3"/>
  <c r="F12" i="3"/>
  <c r="B15" i="3"/>
  <c r="J15" i="3"/>
  <c r="F16" i="3"/>
  <c r="N40" i="3"/>
  <c r="N44" i="3"/>
  <c r="C34" i="3"/>
  <c r="K34" i="3"/>
  <c r="H12" i="3"/>
  <c r="D15" i="3"/>
  <c r="L15" i="3"/>
  <c r="I31" i="3"/>
  <c r="E34" i="3"/>
  <c r="M34" i="3"/>
  <c r="I35" i="3"/>
  <c r="F15" i="3"/>
  <c r="J16" i="3"/>
  <c r="C31" i="3"/>
  <c r="K31" i="3"/>
  <c r="C35" i="3"/>
  <c r="K35" i="3"/>
  <c r="B12" i="3"/>
  <c r="B16" i="3"/>
  <c r="N9" i="3"/>
  <c r="N12" i="3" s="1"/>
  <c r="E16" i="3"/>
  <c r="E12" i="3"/>
  <c r="E46" i="3"/>
  <c r="E14" i="3"/>
  <c r="E15" i="3"/>
  <c r="E13" i="3"/>
  <c r="I16" i="3"/>
  <c r="I12" i="3"/>
  <c r="I46" i="3"/>
  <c r="I14" i="3"/>
  <c r="I15" i="3"/>
  <c r="I13" i="3"/>
  <c r="M16" i="3"/>
  <c r="M12" i="3"/>
  <c r="M14" i="3"/>
  <c r="M15" i="3"/>
  <c r="M13" i="3"/>
  <c r="C15" i="3"/>
  <c r="C13" i="3"/>
  <c r="C16" i="3"/>
  <c r="C12" i="3"/>
  <c r="C46" i="3"/>
  <c r="C14" i="3"/>
  <c r="K15" i="3"/>
  <c r="K13" i="3"/>
  <c r="K16" i="3"/>
  <c r="K12" i="3"/>
  <c r="K46" i="3"/>
  <c r="K14" i="3"/>
  <c r="B32" i="3"/>
  <c r="F32" i="3"/>
  <c r="J32" i="3"/>
  <c r="D33" i="3"/>
  <c r="H33" i="3"/>
  <c r="L33" i="3"/>
  <c r="B13" i="3"/>
  <c r="J13" i="3"/>
  <c r="D14" i="3"/>
  <c r="H14" i="3"/>
  <c r="L14" i="3"/>
  <c r="D46" i="3"/>
  <c r="H46" i="3"/>
  <c r="L46" i="3"/>
  <c r="D31" i="3"/>
  <c r="H31" i="3"/>
  <c r="L31" i="3"/>
  <c r="C32" i="3"/>
  <c r="K32" i="3"/>
  <c r="B34" i="3"/>
  <c r="F34" i="3"/>
  <c r="J34" i="3"/>
  <c r="E33" i="3"/>
  <c r="I33" i="3"/>
  <c r="M33" i="3"/>
  <c r="D35" i="3"/>
  <c r="H35" i="3"/>
  <c r="L35" i="3"/>
  <c r="N28" i="3"/>
  <c r="N32" i="3" s="1"/>
  <c r="D32" i="3"/>
  <c r="H32" i="3"/>
  <c r="L32" i="3"/>
  <c r="B33" i="3"/>
  <c r="F33" i="3"/>
  <c r="J33" i="3"/>
  <c r="D13" i="3"/>
  <c r="H13" i="3"/>
  <c r="L13" i="3"/>
  <c r="B14" i="3"/>
  <c r="F14" i="3"/>
  <c r="J14" i="3"/>
  <c r="B31" i="3"/>
  <c r="F31" i="3"/>
  <c r="J31" i="3"/>
  <c r="E32" i="3"/>
  <c r="I32" i="3"/>
  <c r="L32" i="5" l="1"/>
  <c r="K32" i="5"/>
  <c r="J32" i="5"/>
  <c r="M32" i="5"/>
  <c r="D204" i="1"/>
  <c r="D205" i="1"/>
  <c r="D206" i="1"/>
  <c r="D202" i="1"/>
  <c r="D203" i="1"/>
  <c r="J202" i="1"/>
  <c r="L187" i="1"/>
  <c r="F205" i="1"/>
  <c r="J186" i="1"/>
  <c r="L203" i="1"/>
  <c r="C204" i="1"/>
  <c r="C206" i="1"/>
  <c r="C205" i="1"/>
  <c r="C203" i="1"/>
  <c r="C202" i="1"/>
  <c r="J187" i="1"/>
  <c r="J204" i="1"/>
  <c r="C186" i="1"/>
  <c r="C187" i="1"/>
  <c r="C185" i="1"/>
  <c r="C188" i="1"/>
  <c r="J205" i="1"/>
  <c r="C184" i="1"/>
  <c r="I185" i="1"/>
  <c r="I18" i="3"/>
  <c r="L188" i="1"/>
  <c r="E203" i="1"/>
  <c r="E206" i="1"/>
  <c r="E202" i="1"/>
  <c r="E204" i="1"/>
  <c r="H204" i="1"/>
  <c r="H205" i="1"/>
  <c r="H203" i="1"/>
  <c r="H206" i="1"/>
  <c r="H202" i="1"/>
  <c r="E205" i="1"/>
  <c r="E188" i="1"/>
  <c r="E186" i="1"/>
  <c r="E185" i="1"/>
  <c r="E184" i="1"/>
  <c r="N40" i="5"/>
  <c r="N11" i="5"/>
  <c r="I188" i="1"/>
  <c r="L205" i="1"/>
  <c r="F203" i="1"/>
  <c r="F204" i="1"/>
  <c r="F15" i="5"/>
  <c r="H186" i="1"/>
  <c r="H187" i="1"/>
  <c r="H185" i="1"/>
  <c r="H188" i="1"/>
  <c r="H184" i="1"/>
  <c r="M185" i="1"/>
  <c r="L184" i="1"/>
  <c r="I184" i="1"/>
  <c r="L206" i="1"/>
  <c r="J206" i="1"/>
  <c r="I206" i="1"/>
  <c r="G186" i="1"/>
  <c r="G187" i="1"/>
  <c r="G185" i="1"/>
  <c r="G188" i="1"/>
  <c r="I202" i="1"/>
  <c r="I203" i="1"/>
  <c r="L204" i="1"/>
  <c r="G204" i="1"/>
  <c r="G205" i="1"/>
  <c r="G203" i="1"/>
  <c r="G206" i="1"/>
  <c r="M184" i="1"/>
  <c r="I186" i="1"/>
  <c r="F202" i="1"/>
  <c r="M188" i="1"/>
  <c r="M187" i="1"/>
  <c r="I204" i="1"/>
  <c r="J188" i="1"/>
  <c r="L185" i="1"/>
  <c r="J185" i="1"/>
  <c r="I32" i="5"/>
  <c r="G184" i="1"/>
  <c r="E187" i="1"/>
  <c r="M18" i="6"/>
  <c r="L228" i="1"/>
  <c r="B202" i="1"/>
  <c r="J228" i="1"/>
  <c r="B187" i="1"/>
  <c r="N118" i="1"/>
  <c r="N106" i="1"/>
  <c r="H228" i="1"/>
  <c r="B225" i="1"/>
  <c r="B224" i="1"/>
  <c r="I228" i="1"/>
  <c r="G228" i="1"/>
  <c r="M228" i="1"/>
  <c r="F228" i="1"/>
  <c r="E228" i="1"/>
  <c r="C228" i="1"/>
  <c r="D228" i="1"/>
  <c r="N235" i="1"/>
  <c r="M18" i="4"/>
  <c r="F181" i="1"/>
  <c r="F187" i="1" s="1"/>
  <c r="G18" i="3"/>
  <c r="G18" i="4"/>
  <c r="G37" i="3"/>
  <c r="F109" i="1"/>
  <c r="F18" i="3"/>
  <c r="E32" i="5"/>
  <c r="D32" i="5"/>
  <c r="D109" i="1"/>
  <c r="N29" i="5"/>
  <c r="N30" i="5"/>
  <c r="N14" i="5"/>
  <c r="N13" i="5"/>
  <c r="D58" i="7"/>
  <c r="K37" i="3"/>
  <c r="N28" i="5"/>
  <c r="G32" i="5"/>
  <c r="G37" i="6"/>
  <c r="G18" i="6"/>
  <c r="M37" i="6"/>
  <c r="M37" i="3"/>
  <c r="M18" i="3"/>
  <c r="L37" i="6"/>
  <c r="L18" i="6"/>
  <c r="L37" i="4"/>
  <c r="L18" i="4"/>
  <c r="L37" i="3"/>
  <c r="L18" i="3"/>
  <c r="K37" i="6"/>
  <c r="K18" i="6"/>
  <c r="K18" i="4"/>
  <c r="K18" i="3"/>
  <c r="J37" i="6"/>
  <c r="J18" i="6"/>
  <c r="J37" i="4"/>
  <c r="J18" i="4"/>
  <c r="J37" i="3"/>
  <c r="J18" i="3"/>
  <c r="I58" i="7"/>
  <c r="I59" i="7"/>
  <c r="I62" i="7"/>
  <c r="I60" i="7"/>
  <c r="I18" i="6"/>
  <c r="I37" i="6"/>
  <c r="I37" i="4"/>
  <c r="I18" i="4"/>
  <c r="I37" i="3"/>
  <c r="H37" i="6"/>
  <c r="H18" i="6"/>
  <c r="H37" i="4"/>
  <c r="H18" i="4"/>
  <c r="H37" i="3"/>
  <c r="H18" i="3"/>
  <c r="F32" i="5"/>
  <c r="F37" i="6"/>
  <c r="F18" i="6"/>
  <c r="F37" i="4"/>
  <c r="F18" i="4"/>
  <c r="F37" i="3"/>
  <c r="E59" i="7"/>
  <c r="E62" i="7"/>
  <c r="E60" i="7"/>
  <c r="E61" i="7"/>
  <c r="E58" i="7"/>
  <c r="E37" i="6"/>
  <c r="E18" i="6"/>
  <c r="E37" i="4"/>
  <c r="E18" i="4"/>
  <c r="E18" i="3"/>
  <c r="D60" i="7"/>
  <c r="D37" i="6"/>
  <c r="D18" i="6"/>
  <c r="D37" i="4"/>
  <c r="D18" i="4"/>
  <c r="D18" i="3"/>
  <c r="D37" i="3"/>
  <c r="C32" i="5"/>
  <c r="N35" i="6"/>
  <c r="C37" i="6"/>
  <c r="C18" i="6"/>
  <c r="N12" i="6"/>
  <c r="N13" i="6"/>
  <c r="C37" i="4"/>
  <c r="N13" i="4"/>
  <c r="C18" i="4"/>
  <c r="C37" i="3"/>
  <c r="C18" i="3"/>
  <c r="N15" i="3"/>
  <c r="N14" i="3"/>
  <c r="K61" i="7"/>
  <c r="K60" i="7"/>
  <c r="K59" i="7"/>
  <c r="K58" i="7"/>
  <c r="H61" i="7"/>
  <c r="H59" i="7"/>
  <c r="H58" i="7"/>
  <c r="H60" i="7"/>
  <c r="D59" i="7"/>
  <c r="D61" i="7"/>
  <c r="J61" i="7"/>
  <c r="J58" i="7"/>
  <c r="J59" i="7"/>
  <c r="J60" i="7"/>
  <c r="L61" i="7"/>
  <c r="L59" i="7"/>
  <c r="L58" i="7"/>
  <c r="L60" i="7"/>
  <c r="M61" i="7"/>
  <c r="M59" i="7"/>
  <c r="M58" i="7"/>
  <c r="M60" i="7"/>
  <c r="F61" i="7"/>
  <c r="F59" i="7"/>
  <c r="F58" i="7"/>
  <c r="F60" i="7"/>
  <c r="L62" i="7"/>
  <c r="C61" i="7"/>
  <c r="C59" i="7"/>
  <c r="C58" i="7"/>
  <c r="C62" i="7"/>
  <c r="N33" i="3"/>
  <c r="N34" i="3"/>
  <c r="N13" i="3"/>
  <c r="N31" i="3"/>
  <c r="N16" i="3"/>
  <c r="N35" i="3"/>
  <c r="N16" i="4"/>
  <c r="N14" i="4"/>
  <c r="N15" i="4"/>
  <c r="N12" i="4"/>
  <c r="N33" i="6"/>
  <c r="N34" i="6"/>
  <c r="N31" i="6"/>
  <c r="N15" i="6"/>
  <c r="N14" i="6"/>
  <c r="N16" i="6"/>
  <c r="B32" i="5"/>
  <c r="N46" i="6"/>
  <c r="B18" i="6"/>
  <c r="N55" i="7"/>
  <c r="N46" i="7"/>
  <c r="B62" i="7"/>
  <c r="B60" i="7"/>
  <c r="B61" i="7"/>
  <c r="B59" i="7"/>
  <c r="B18" i="4"/>
  <c r="B18" i="3"/>
  <c r="E37" i="3"/>
  <c r="B37" i="6"/>
  <c r="B37" i="4"/>
  <c r="B37" i="3"/>
  <c r="N46" i="3"/>
  <c r="N15" i="5" l="1"/>
  <c r="F188" i="1"/>
  <c r="F185" i="1"/>
  <c r="F186" i="1"/>
  <c r="F184" i="1"/>
  <c r="N32" i="5"/>
  <c r="B240" i="1"/>
  <c r="B241" i="1"/>
  <c r="L237" i="1"/>
  <c r="F237" i="1"/>
  <c r="B223" i="1"/>
  <c r="B226" i="1"/>
  <c r="H237" i="1"/>
  <c r="D237" i="1"/>
  <c r="E237" i="1"/>
  <c r="B222" i="1"/>
  <c r="B243" i="1"/>
  <c r="I237" i="1"/>
  <c r="N233" i="1"/>
  <c r="C237" i="1"/>
  <c r="B244" i="1"/>
  <c r="G237" i="1"/>
  <c r="M190" i="1"/>
  <c r="D181" i="1"/>
  <c r="N178" i="1"/>
  <c r="B185" i="1"/>
  <c r="N109" i="1"/>
  <c r="M64" i="7"/>
  <c r="L64" i="7"/>
  <c r="L208" i="1"/>
  <c r="L190" i="1"/>
  <c r="K64" i="7"/>
  <c r="J64" i="7"/>
  <c r="J208" i="1"/>
  <c r="J190" i="1"/>
  <c r="I64" i="7"/>
  <c r="I208" i="1"/>
  <c r="I190" i="1"/>
  <c r="H64" i="7"/>
  <c r="H208" i="1"/>
  <c r="H190" i="1"/>
  <c r="G208" i="1"/>
  <c r="G190" i="1"/>
  <c r="F64" i="7"/>
  <c r="F208" i="1"/>
  <c r="E64" i="7"/>
  <c r="E208" i="1"/>
  <c r="E190" i="1"/>
  <c r="D64" i="7"/>
  <c r="D208" i="1"/>
  <c r="N37" i="6"/>
  <c r="N18" i="6"/>
  <c r="C64" i="7"/>
  <c r="N18" i="4"/>
  <c r="N37" i="3"/>
  <c r="N18" i="3"/>
  <c r="C208" i="1"/>
  <c r="C190" i="1"/>
  <c r="N61" i="7"/>
  <c r="N59" i="7"/>
  <c r="N58" i="7"/>
  <c r="N60" i="7"/>
  <c r="N62" i="7"/>
  <c r="B64" i="7"/>
  <c r="B188" i="1"/>
  <c r="B186" i="1"/>
  <c r="B204" i="1"/>
  <c r="B203" i="1"/>
  <c r="B205" i="1"/>
  <c r="B206" i="1"/>
  <c r="C40" i="2"/>
  <c r="B44" i="2"/>
  <c r="B42" i="2"/>
  <c r="B43" i="2"/>
  <c r="B41" i="2"/>
  <c r="B40" i="2"/>
  <c r="N26" i="2"/>
  <c r="N24" i="2"/>
  <c r="N25" i="2"/>
  <c r="N23" i="2"/>
  <c r="L35" i="2"/>
  <c r="H34" i="2"/>
  <c r="G35" i="2"/>
  <c r="E34" i="2"/>
  <c r="D34" i="2"/>
  <c r="C35" i="2"/>
  <c r="B35" i="2"/>
  <c r="L9" i="2"/>
  <c r="J9" i="2"/>
  <c r="H9" i="2"/>
  <c r="H46" i="2" s="1"/>
  <c r="G9" i="2"/>
  <c r="F9" i="2"/>
  <c r="E9" i="2"/>
  <c r="E12" i="2" s="1"/>
  <c r="D9" i="2"/>
  <c r="D188" i="1" l="1"/>
  <c r="D186" i="1"/>
  <c r="D184" i="1"/>
  <c r="D187" i="1"/>
  <c r="D185" i="1"/>
  <c r="D241" i="1"/>
  <c r="D244" i="1"/>
  <c r="D242" i="1"/>
  <c r="D243" i="1"/>
  <c r="D240" i="1"/>
  <c r="F243" i="1"/>
  <c r="F240" i="1"/>
  <c r="F241" i="1"/>
  <c r="F244" i="1"/>
  <c r="F242" i="1"/>
  <c r="L241" i="1"/>
  <c r="L244" i="1"/>
  <c r="L242" i="1"/>
  <c r="L240" i="1"/>
  <c r="L243" i="1"/>
  <c r="H240" i="1"/>
  <c r="H243" i="1"/>
  <c r="H241" i="1"/>
  <c r="H242" i="1"/>
  <c r="H244" i="1"/>
  <c r="I242" i="1"/>
  <c r="I240" i="1"/>
  <c r="I243" i="1"/>
  <c r="I241" i="1"/>
  <c r="I244" i="1"/>
  <c r="C244" i="1"/>
  <c r="C241" i="1"/>
  <c r="C242" i="1"/>
  <c r="C243" i="1"/>
  <c r="C240" i="1"/>
  <c r="J242" i="1"/>
  <c r="J244" i="1"/>
  <c r="J243" i="1"/>
  <c r="J241" i="1"/>
  <c r="J240" i="1"/>
  <c r="G240" i="1"/>
  <c r="G243" i="1"/>
  <c r="G241" i="1"/>
  <c r="G244" i="1"/>
  <c r="G242" i="1"/>
  <c r="E241" i="1"/>
  <c r="E244" i="1"/>
  <c r="E243" i="1"/>
  <c r="E242" i="1"/>
  <c r="E240" i="1"/>
  <c r="B208" i="1"/>
  <c r="B190" i="1"/>
  <c r="B228" i="1"/>
  <c r="B246" i="1"/>
  <c r="F190" i="1"/>
  <c r="L12" i="2"/>
  <c r="L16" i="2"/>
  <c r="L14" i="2"/>
  <c r="L15" i="2"/>
  <c r="L13" i="2"/>
  <c r="J12" i="2"/>
  <c r="J16" i="2"/>
  <c r="J13" i="2"/>
  <c r="J15" i="2"/>
  <c r="J14" i="2"/>
  <c r="I14" i="2"/>
  <c r="I12" i="2"/>
  <c r="I16" i="2"/>
  <c r="I13" i="2"/>
  <c r="I15" i="2"/>
  <c r="H12" i="2"/>
  <c r="H15" i="2"/>
  <c r="H16" i="2"/>
  <c r="H13" i="2"/>
  <c r="H14" i="2"/>
  <c r="G13" i="2"/>
  <c r="G15" i="2"/>
  <c r="G12" i="2"/>
  <c r="G16" i="2"/>
  <c r="G14" i="2"/>
  <c r="F12" i="2"/>
  <c r="F14" i="2"/>
  <c r="F13" i="2"/>
  <c r="F15" i="2"/>
  <c r="F16" i="2"/>
  <c r="E13" i="2"/>
  <c r="E15" i="2"/>
  <c r="E14" i="2"/>
  <c r="E16" i="2"/>
  <c r="D12" i="2"/>
  <c r="D15" i="2"/>
  <c r="D16" i="2"/>
  <c r="D14" i="2"/>
  <c r="D13" i="2"/>
  <c r="B12" i="2"/>
  <c r="B15" i="2"/>
  <c r="B14" i="2"/>
  <c r="B16" i="2"/>
  <c r="B13" i="2"/>
  <c r="L34" i="2"/>
  <c r="L32" i="2"/>
  <c r="I34" i="2"/>
  <c r="I33" i="2"/>
  <c r="H35" i="2"/>
  <c r="H31" i="2"/>
  <c r="H33" i="2"/>
  <c r="G46" i="2"/>
  <c r="E35" i="2"/>
  <c r="E46" i="2"/>
  <c r="E33" i="2"/>
  <c r="E31" i="2"/>
  <c r="D46" i="2"/>
  <c r="D33" i="2"/>
  <c r="D35" i="2"/>
  <c r="N64" i="7"/>
  <c r="C46" i="2"/>
  <c r="N42" i="2"/>
  <c r="F34" i="2"/>
  <c r="N44" i="2"/>
  <c r="C34" i="2"/>
  <c r="D32" i="2"/>
  <c r="E32" i="2"/>
  <c r="F46" i="2"/>
  <c r="F33" i="2"/>
  <c r="G34" i="2"/>
  <c r="H32" i="2"/>
  <c r="I31" i="2"/>
  <c r="I35" i="2"/>
  <c r="J46" i="2"/>
  <c r="J33" i="2"/>
  <c r="L46" i="2"/>
  <c r="L33" i="2"/>
  <c r="C32" i="2"/>
  <c r="G32" i="2"/>
  <c r="I46" i="2"/>
  <c r="J34" i="2"/>
  <c r="C33" i="2"/>
  <c r="F31" i="2"/>
  <c r="F35" i="2"/>
  <c r="G33" i="2"/>
  <c r="I32" i="2"/>
  <c r="J31" i="2"/>
  <c r="J35" i="2"/>
  <c r="L31" i="2"/>
  <c r="N43" i="2"/>
  <c r="C31" i="2"/>
  <c r="F32" i="2"/>
  <c r="G31" i="2"/>
  <c r="J32" i="2"/>
  <c r="N41" i="2"/>
  <c r="B32" i="2"/>
  <c r="B34" i="2"/>
  <c r="B46" i="2"/>
  <c r="B33" i="2"/>
  <c r="B31" i="2"/>
  <c r="B37" i="2" l="1"/>
  <c r="I246" i="1"/>
  <c r="H246" i="1"/>
  <c r="L246" i="1"/>
  <c r="J246" i="1"/>
  <c r="G246" i="1"/>
  <c r="F246" i="1"/>
  <c r="E246" i="1"/>
  <c r="D246" i="1"/>
  <c r="C246" i="1"/>
  <c r="D190" i="1"/>
  <c r="J37" i="2"/>
  <c r="L37" i="2"/>
  <c r="L18" i="2"/>
  <c r="J18" i="2"/>
  <c r="I18" i="2"/>
  <c r="I37" i="2"/>
  <c r="H18" i="2"/>
  <c r="H37" i="2"/>
  <c r="G37" i="2"/>
  <c r="G18" i="2"/>
  <c r="F18" i="2"/>
  <c r="F37" i="2"/>
  <c r="E18" i="2"/>
  <c r="E37" i="2"/>
  <c r="D37" i="2"/>
  <c r="D18" i="2"/>
  <c r="C37" i="2"/>
  <c r="C18" i="2"/>
  <c r="B18" i="2"/>
  <c r="N32" i="9" l="1"/>
  <c r="M40" i="2" l="1"/>
  <c r="M12" i="1"/>
  <c r="M28" i="2"/>
  <c r="M31" i="2" s="1"/>
  <c r="N22" i="2"/>
  <c r="K3" i="2"/>
  <c r="M231" i="1" l="1"/>
  <c r="M193" i="1"/>
  <c r="N28" i="2"/>
  <c r="N31" i="2" s="1"/>
  <c r="M46" i="2"/>
  <c r="M33" i="2"/>
  <c r="M32" i="2"/>
  <c r="M34" i="2"/>
  <c r="M35" i="2"/>
  <c r="M18" i="1"/>
  <c r="N3" i="2"/>
  <c r="N9" i="2" s="1"/>
  <c r="K3" i="1"/>
  <c r="K9" i="2"/>
  <c r="K40" i="2"/>
  <c r="K28" i="2"/>
  <c r="K31" i="2" s="1"/>
  <c r="K12" i="1"/>
  <c r="N12" i="1" l="1"/>
  <c r="N18" i="1" s="1"/>
  <c r="K231" i="1"/>
  <c r="N231" i="1" s="1"/>
  <c r="K193" i="1"/>
  <c r="N193" i="1" s="1"/>
  <c r="K213" i="1"/>
  <c r="N213" i="1" s="1"/>
  <c r="N219" i="1" s="1"/>
  <c r="K175" i="1"/>
  <c r="M37" i="2"/>
  <c r="M199" i="1"/>
  <c r="N35" i="2"/>
  <c r="N34" i="2"/>
  <c r="N33" i="2"/>
  <c r="N32" i="2"/>
  <c r="M237" i="1"/>
  <c r="K13" i="2"/>
  <c r="K14" i="2"/>
  <c r="K15" i="2"/>
  <c r="K16" i="2"/>
  <c r="K12" i="2"/>
  <c r="N3" i="1"/>
  <c r="N9" i="1" s="1"/>
  <c r="K9" i="1"/>
  <c r="N40" i="2"/>
  <c r="K34" i="2"/>
  <c r="K35" i="2"/>
  <c r="K33" i="2"/>
  <c r="K32" i="2"/>
  <c r="K46" i="2"/>
  <c r="K18" i="1"/>
  <c r="K37" i="2" l="1"/>
  <c r="K18" i="2"/>
  <c r="M203" i="1"/>
  <c r="M206" i="1"/>
  <c r="M205" i="1"/>
  <c r="M204" i="1"/>
  <c r="M202" i="1"/>
  <c r="K181" i="1"/>
  <c r="K184" i="1" s="1"/>
  <c r="N175" i="1"/>
  <c r="M241" i="1"/>
  <c r="M244" i="1"/>
  <c r="M242" i="1"/>
  <c r="M243" i="1"/>
  <c r="M240" i="1"/>
  <c r="N222" i="1"/>
  <c r="N37" i="2"/>
  <c r="K219" i="1"/>
  <c r="N12" i="2"/>
  <c r="N16" i="2"/>
  <c r="N14" i="2"/>
  <c r="N13" i="2"/>
  <c r="N15" i="2"/>
  <c r="N46" i="2"/>
  <c r="M246" i="1" l="1"/>
  <c r="M208" i="1"/>
  <c r="N181" i="1"/>
  <c r="N184" i="1" s="1"/>
  <c r="K187" i="1"/>
  <c r="K186" i="1"/>
  <c r="K188" i="1"/>
  <c r="K185" i="1"/>
  <c r="K224" i="1"/>
  <c r="K225" i="1"/>
  <c r="K222" i="1"/>
  <c r="K223" i="1"/>
  <c r="K226" i="1"/>
  <c r="N225" i="1"/>
  <c r="N226" i="1"/>
  <c r="N223" i="1"/>
  <c r="N224" i="1"/>
  <c r="N18" i="2"/>
  <c r="K190" i="1" l="1"/>
  <c r="K228" i="1"/>
  <c r="N185" i="1"/>
  <c r="N188" i="1"/>
  <c r="N186" i="1"/>
  <c r="N187" i="1"/>
  <c r="N228" i="1"/>
  <c r="N190" i="1" l="1"/>
  <c r="K28" i="4" l="1"/>
  <c r="K32" i="4" s="1"/>
  <c r="K75" i="1"/>
  <c r="K41" i="4"/>
  <c r="N23" i="4"/>
  <c r="N28" i="4" l="1"/>
  <c r="N41" i="4"/>
  <c r="K232" i="1"/>
  <c r="N75" i="1"/>
  <c r="N80" i="1" s="1"/>
  <c r="K80" i="1"/>
  <c r="K194" i="1"/>
  <c r="K33" i="4"/>
  <c r="K46" i="4"/>
  <c r="K35" i="4"/>
  <c r="K34" i="4"/>
  <c r="K31" i="4"/>
  <c r="N31" i="4" l="1"/>
  <c r="N34" i="4"/>
  <c r="N46" i="4"/>
  <c r="N33" i="4"/>
  <c r="N35" i="4"/>
  <c r="N194" i="1"/>
  <c r="K199" i="1"/>
  <c r="K203" i="1" s="1"/>
  <c r="N232" i="1"/>
  <c r="K237" i="1"/>
  <c r="K241" i="1" s="1"/>
  <c r="K37" i="4"/>
  <c r="N32" i="4"/>
  <c r="N37" i="4" l="1"/>
  <c r="K205" i="1"/>
  <c r="K202" i="1"/>
  <c r="K204" i="1"/>
  <c r="K206" i="1"/>
  <c r="N237" i="1"/>
  <c r="N241" i="1" s="1"/>
  <c r="N199" i="1"/>
  <c r="N203" i="1" s="1"/>
  <c r="K242" i="1"/>
  <c r="K243" i="1"/>
  <c r="K240" i="1"/>
  <c r="K244" i="1"/>
  <c r="N202" i="1" l="1"/>
  <c r="N205" i="1"/>
  <c r="N204" i="1"/>
  <c r="N206" i="1"/>
  <c r="N240" i="1"/>
  <c r="N243" i="1"/>
  <c r="N242" i="1"/>
  <c r="N244" i="1"/>
  <c r="K246" i="1"/>
  <c r="K208" i="1"/>
  <c r="N208" i="1" l="1"/>
  <c r="N246" i="1"/>
</calcChain>
</file>

<file path=xl/sharedStrings.xml><?xml version="1.0" encoding="utf-8"?>
<sst xmlns="http://schemas.openxmlformats.org/spreadsheetml/2006/main" count="1578" uniqueCount="70">
  <si>
    <t>TOTAL</t>
  </si>
  <si>
    <t>Starkey</t>
  </si>
  <si>
    <t>ITE Sales</t>
  </si>
  <si>
    <t>BTE Sales</t>
  </si>
  <si>
    <t>Sales</t>
  </si>
  <si>
    <t>Total Sales</t>
  </si>
  <si>
    <t>% Sales</t>
  </si>
  <si>
    <t xml:space="preserve">Total # </t>
  </si>
  <si>
    <t>GN Resound</t>
  </si>
  <si>
    <t>Oticon</t>
  </si>
  <si>
    <t>Avg Cost</t>
  </si>
  <si>
    <t>Total #</t>
  </si>
  <si>
    <t>GROUP 1 IN-THE-EAR HEAIRNG AIDS</t>
  </si>
  <si>
    <t>Total</t>
  </si>
  <si>
    <t>Total %</t>
  </si>
  <si>
    <t>CROS Sales</t>
  </si>
  <si>
    <t>GROUP 1 - CUSTOM IN-THE-EAR HEARING AIDS</t>
  </si>
  <si>
    <t>% of Sales</t>
  </si>
  <si>
    <t>TOTALS SALES AND NUMBER OF DEVICES</t>
  </si>
  <si>
    <t>GROUP 6 REMOTE CONTROLS</t>
  </si>
  <si>
    <t># Sold</t>
  </si>
  <si>
    <t>% of #</t>
  </si>
  <si>
    <t>GROUP 4 WIRELESS DEVICES</t>
  </si>
  <si>
    <t xml:space="preserve">OVERVIEW OF HEARING AID AND WIRELESS SYSTEM SALES (all items except earmolds) </t>
  </si>
  <si>
    <t>Sivantos</t>
  </si>
  <si>
    <t>JAN 18</t>
  </si>
  <si>
    <t>FEB 18</t>
  </si>
  <si>
    <t>MAR 18</t>
  </si>
  <si>
    <t>Sonova/Phonak</t>
  </si>
  <si>
    <t>Fully Encased Rechargeable Sales</t>
  </si>
  <si>
    <t>NOV 18</t>
  </si>
  <si>
    <t>DEC 18</t>
  </si>
  <si>
    <t>APR 19</t>
  </si>
  <si>
    <t>MAY 19</t>
  </si>
  <si>
    <t>JUN 19</t>
  </si>
  <si>
    <t>JUL 19</t>
  </si>
  <si>
    <t>AUG 19</t>
  </si>
  <si>
    <t>SEP 19</t>
  </si>
  <si>
    <t>OCT 19</t>
  </si>
  <si>
    <t>JAN 19</t>
  </si>
  <si>
    <t>FEB 19</t>
  </si>
  <si>
    <t>MAR 19</t>
  </si>
  <si>
    <t>GROUP 3 CATEGORY 2 - RIC - RECHARGABLE</t>
  </si>
  <si>
    <t>GROUP 2- CATEGORY 2 - BTE RECHARGABLE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</si>
  <si>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</si>
  <si>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</si>
  <si>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</si>
  <si>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</si>
  <si>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</si>
  <si>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</si>
  <si>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</si>
  <si>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</si>
  <si>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</si>
  <si>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</si>
  <si>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</si>
  <si>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</si>
  <si>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 xml:space="preserve">TOTAL </t>
  </si>
  <si>
    <t>WIRELESS SYSTEMS</t>
  </si>
  <si>
    <t>WIRELESS FM SYSTEMS</t>
  </si>
  <si>
    <t>$ Sales</t>
  </si>
  <si>
    <t>RIC Sales ($)</t>
  </si>
  <si>
    <t>GROUP 2- CATEGORY 2- BTE RECHARGABLE</t>
  </si>
  <si>
    <t>GROUP 2 BEHIND-THE-EAR HEARING AIDS - NON-RECHARGABLE</t>
  </si>
  <si>
    <t>GROUP 3 RECEIVER-IN-THE-CANAL HEARING AIDS - NON-RECHARGABLE</t>
  </si>
  <si>
    <t>GROUP 7 - WIRELESS CROS TRANSMITTERS - NON-RECHARGABLE</t>
  </si>
  <si>
    <t>GROUP 7 - WIRELESS CROS TRANSMITTERS - RECHARGABLE</t>
  </si>
  <si>
    <t>GROUP 2 BEHIND-THE-EAR HEARING AIDS - Non-Rechargeable</t>
  </si>
  <si>
    <t>GROUP 3 RECEIVER-IN-THE-CANAL HEARING AIDS - Non- Rechargeable</t>
  </si>
  <si>
    <t>OVERVIEW OF HEARING AID SALES ONLY</t>
  </si>
  <si>
    <t>GROUP 1, CATEGORY 2 IN-THE-EAR HEAIRNG AIDS -- RECHARGEABLE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</si>
</sst>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4" tint="-0.49998474074526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4A40C"/>
        <bgColor indexed="64"/>
      </patternFill>
    </fill>
    <fill>
      <patternFill patternType="solid">
        <fgColor rgb="FF2AA808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wrapText="1"/>
    </xf>
    <xf numFmtId="49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49" fontId="1" fillId="9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10" fontId="1" fillId="0" borderId="5" xfId="0" applyNumberFormat="1" applyFont="1" applyBorder="1" applyAlignment="1">
      <alignment wrapText="1"/>
    </xf>
    <xf numFmtId="0" fontId="6" fillId="0" borderId="0" xfId="0" applyFont="1"/>
    <xf numFmtId="0" fontId="5" fillId="0" borderId="1" xfId="0" applyFont="1" applyBorder="1"/>
    <xf numFmtId="16" fontId="5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6" fontId="6" fillId="0" borderId="1" xfId="1" applyNumberFormat="1" applyFont="1" applyBorder="1"/>
    <xf numFmtId="166" fontId="8" fillId="0" borderId="1" xfId="0" applyNumberFormat="1" applyFont="1" applyBorder="1"/>
    <xf numFmtId="166" fontId="6" fillId="0" borderId="1" xfId="1" applyNumberFormat="1" applyFont="1" applyBorder="1" applyAlignment="1">
      <alignment horizontal="right"/>
    </xf>
    <xf numFmtId="38" fontId="8" fillId="0" borderId="1" xfId="0" applyNumberFormat="1" applyFont="1" applyBorder="1" applyAlignment="1">
      <alignment horizontal="right"/>
    </xf>
    <xf numFmtId="41" fontId="6" fillId="0" borderId="1" xfId="1" applyNumberFormat="1" applyFont="1" applyBorder="1"/>
    <xf numFmtId="41" fontId="6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9" fillId="0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2" fillId="0" borderId="1" xfId="0" applyNumberFormat="1" applyFont="1" applyBorder="1"/>
    <xf numFmtId="10" fontId="2" fillId="0" borderId="1" xfId="0" applyNumberFormat="1" applyFont="1" applyFill="1" applyBorder="1"/>
    <xf numFmtId="10" fontId="2" fillId="0" borderId="5" xfId="0" applyNumberFormat="1" applyFont="1" applyFill="1" applyBorder="1"/>
    <xf numFmtId="10" fontId="6" fillId="0" borderId="1" xfId="1" applyNumberFormat="1" applyFont="1" applyBorder="1"/>
    <xf numFmtId="1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11" fillId="0" borderId="0" xfId="0" applyFont="1"/>
    <xf numFmtId="49" fontId="10" fillId="0" borderId="1" xfId="0" applyNumberFormat="1" applyFont="1" applyBorder="1"/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9" borderId="1" xfId="0" applyFont="1" applyFill="1" applyBorder="1" applyAlignment="1">
      <alignment wrapText="1"/>
    </xf>
    <xf numFmtId="10" fontId="11" fillId="0" borderId="1" xfId="0" applyNumberFormat="1" applyFont="1" applyBorder="1"/>
    <xf numFmtId="0" fontId="11" fillId="0" borderId="1" xfId="0" applyFont="1" applyFill="1" applyBorder="1" applyAlignment="1">
      <alignment wrapText="1"/>
    </xf>
    <xf numFmtId="10" fontId="11" fillId="0" borderId="1" xfId="0" applyNumberFormat="1" applyFont="1" applyFill="1" applyBorder="1"/>
    <xf numFmtId="1" fontId="11" fillId="0" borderId="1" xfId="0" applyNumberFormat="1" applyFont="1" applyBorder="1"/>
    <xf numFmtId="0" fontId="12" fillId="0" borderId="0" xfId="0" applyFont="1"/>
    <xf numFmtId="0" fontId="14" fillId="0" borderId="0" xfId="0" applyFont="1"/>
    <xf numFmtId="49" fontId="13" fillId="9" borderId="1" xfId="0" applyNumberFormat="1" applyFont="1" applyFill="1" applyBorder="1" applyAlignment="1">
      <alignment wrapText="1"/>
    </xf>
    <xf numFmtId="49" fontId="13" fillId="0" borderId="1" xfId="0" applyNumberFormat="1" applyFont="1" applyBorder="1"/>
    <xf numFmtId="49" fontId="13" fillId="0" borderId="0" xfId="0" applyNumberFormat="1" applyFont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4" fontId="14" fillId="0" borderId="0" xfId="0" applyNumberFormat="1" applyFont="1"/>
    <xf numFmtId="0" fontId="13" fillId="9" borderId="1" xfId="0" applyFont="1" applyFill="1" applyBorder="1" applyAlignment="1">
      <alignment wrapText="1"/>
    </xf>
    <xf numFmtId="3" fontId="14" fillId="0" borderId="1" xfId="0" applyNumberFormat="1" applyFont="1" applyBorder="1"/>
    <xf numFmtId="0" fontId="13" fillId="9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5" fillId="11" borderId="0" xfId="0" applyFont="1" applyFill="1"/>
    <xf numFmtId="0" fontId="14" fillId="11" borderId="0" xfId="0" applyFont="1" applyFill="1"/>
    <xf numFmtId="49" fontId="14" fillId="0" borderId="1" xfId="0" applyNumberFormat="1" applyFont="1" applyBorder="1" applyAlignment="1">
      <alignment wrapText="1"/>
    </xf>
    <xf numFmtId="1" fontId="14" fillId="0" borderId="1" xfId="0" applyNumberFormat="1" applyFont="1" applyBorder="1"/>
    <xf numFmtId="0" fontId="13" fillId="3" borderId="1" xfId="0" applyFont="1" applyFill="1" applyBorder="1" applyAlignment="1">
      <alignment wrapText="1"/>
    </xf>
    <xf numFmtId="10" fontId="14" fillId="0" borderId="1" xfId="0" applyNumberFormat="1" applyFont="1" applyFill="1" applyBorder="1"/>
    <xf numFmtId="0" fontId="14" fillId="0" borderId="5" xfId="0" applyFont="1" applyBorder="1" applyAlignment="1">
      <alignment wrapText="1"/>
    </xf>
    <xf numFmtId="10" fontId="14" fillId="0" borderId="5" xfId="0" applyNumberFormat="1" applyFont="1" applyFill="1" applyBorder="1"/>
    <xf numFmtId="10" fontId="16" fillId="0" borderId="5" xfId="0" applyNumberFormat="1" applyFont="1" applyFill="1" applyBorder="1"/>
    <xf numFmtId="0" fontId="13" fillId="0" borderId="7" xfId="0" applyFont="1" applyBorder="1" applyAlignment="1">
      <alignment wrapText="1"/>
    </xf>
    <xf numFmtId="3" fontId="14" fillId="0" borderId="1" xfId="0" applyNumberFormat="1" applyFont="1" applyFill="1" applyBorder="1"/>
    <xf numFmtId="0" fontId="13" fillId="0" borderId="6" xfId="0" applyFont="1" applyBorder="1" applyAlignment="1">
      <alignment wrapText="1"/>
    </xf>
    <xf numFmtId="0" fontId="13" fillId="11" borderId="6" xfId="0" applyFont="1" applyFill="1" applyBorder="1" applyAlignment="1">
      <alignment wrapText="1"/>
    </xf>
    <xf numFmtId="10" fontId="14" fillId="11" borderId="6" xfId="0" applyNumberFormat="1" applyFont="1" applyFill="1" applyBorder="1"/>
    <xf numFmtId="0" fontId="14" fillId="0" borderId="0" xfId="0" applyFont="1" applyAlignment="1">
      <alignment wrapText="1"/>
    </xf>
    <xf numFmtId="0" fontId="14" fillId="5" borderId="0" xfId="0" applyFont="1" applyFill="1"/>
    <xf numFmtId="10" fontId="14" fillId="5" borderId="5" xfId="0" applyNumberFormat="1" applyFont="1" applyFill="1" applyBorder="1"/>
    <xf numFmtId="0" fontId="1" fillId="9" borderId="6" xfId="0" applyFont="1" applyFill="1" applyBorder="1" applyAlignment="1">
      <alignment wrapText="1"/>
    </xf>
    <xf numFmtId="10" fontId="2" fillId="5" borderId="5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3" fillId="4" borderId="1" xfId="0" applyFont="1" applyFill="1" applyBorder="1" applyAlignment="1"/>
    <xf numFmtId="0" fontId="13" fillId="6" borderId="1" xfId="0" applyFont="1" applyFill="1" applyBorder="1" applyAlignment="1">
      <alignment wrapText="1"/>
    </xf>
    <xf numFmtId="0" fontId="15" fillId="11" borderId="0" xfId="0" applyFont="1" applyFill="1" applyAlignment="1">
      <alignment horizontal="center"/>
    </xf>
    <xf numFmtId="0" fontId="15" fillId="11" borderId="0" xfId="0" applyFont="1" applyFill="1" applyAlignment="1"/>
    <xf numFmtId="0" fontId="14" fillId="6" borderId="2" xfId="0" applyFont="1" applyFill="1" applyBorder="1" applyAlignment="1">
      <alignment wrapText="1"/>
    </xf>
    <xf numFmtId="0" fontId="14" fillId="6" borderId="3" xfId="0" applyFont="1" applyFill="1" applyBorder="1" applyAlignment="1">
      <alignment wrapText="1"/>
    </xf>
    <xf numFmtId="0" fontId="14" fillId="6" borderId="4" xfId="0" applyFont="1" applyFill="1" applyBorder="1" applyAlignment="1">
      <alignment wrapText="1"/>
    </xf>
    <xf numFmtId="0" fontId="10" fillId="4" borderId="1" xfId="0" applyFont="1" applyFill="1" applyBorder="1" applyAlignment="1"/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1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5" fillId="13" borderId="1" xfId="0" applyFont="1" applyFill="1" applyBorder="1" applyAlignment="1"/>
    <xf numFmtId="0" fontId="14" fillId="6" borderId="1" xfId="0" applyFont="1" applyFill="1" applyBorder="1" applyAlignment="1">
      <alignment wrapText="1"/>
    </xf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" fillId="4" borderId="2" xfId="0" applyFont="1" applyFill="1" applyBorder="1" applyAlignment="1"/>
    <xf numFmtId="43" fontId="2" fillId="0" borderId="1" xfId="1" applyFont="1" applyBorder="1" applyAlignment="1">
      <alignment wrapText="1"/>
    </xf>
    <xf numFmtId="43" fontId="14" fillId="0" borderId="0" xfId="1" applyFont="1"/>
    <xf numFmtId="43" fontId="14" fillId="0" borderId="1" xfId="1" applyFont="1" applyBorder="1" applyAlignment="1">
      <alignment wrapText="1"/>
    </xf>
    <xf numFmtId="43" fontId="13" fillId="0" borderId="1" xfId="1" applyFont="1" applyBorder="1" applyAlignment="1">
      <alignment wrapText="1"/>
    </xf>
    <xf numFmtId="43" fontId="11" fillId="0" borderId="1" xfId="1" applyFont="1" applyBorder="1"/>
    <xf numFmtId="0" fontId="14" fillId="6" borderId="8" xfId="0" applyFont="1" applyFill="1" applyBorder="1" applyAlignment="1">
      <alignment wrapText="1"/>
    </xf>
    <xf numFmtId="0" fontId="14" fillId="6" borderId="9" xfId="0" applyFont="1" applyFill="1" applyBorder="1" applyAlignment="1">
      <alignment wrapText="1"/>
    </xf>
    <xf numFmtId="0" fontId="14" fillId="6" borderId="10" xfId="0" applyFont="1" applyFill="1" applyBorder="1" applyAlignment="1">
      <alignment wrapText="1"/>
    </xf>
    <xf numFmtId="0" fontId="15" fillId="0" borderId="0" xfId="0" applyFont="1" applyFill="1" applyAlignment="1"/>
    <xf numFmtId="0" fontId="13" fillId="11" borderId="1" xfId="0" applyFont="1" applyFill="1" applyBorder="1" applyAlignment="1">
      <alignment wrapText="1"/>
    </xf>
    <xf numFmtId="0" fontId="8" fillId="7" borderId="1" xfId="0" applyFont="1" applyFill="1" applyBorder="1" applyAlignment="1"/>
    <xf numFmtId="0" fontId="7" fillId="13" borderId="1" xfId="0" applyFont="1" applyFill="1" applyBorder="1" applyAlignment="1"/>
    <xf numFmtId="0" fontId="8" fillId="10" borderId="1" xfId="0" applyFont="1" applyFill="1" applyBorder="1" applyAlignment="1"/>
    <xf numFmtId="0" fontId="1" fillId="8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2" fontId="6" fillId="0" borderId="1" xfId="1" applyNumberFormat="1" applyFont="1" applyBorder="1"/>
    <xf numFmtId="2" fontId="6" fillId="0" borderId="1" xfId="2" applyNumberFormat="1" applyFont="1" applyBorder="1" applyAlignment="1">
      <alignment horizontal="right"/>
    </xf>
    <xf numFmtId="2" fontId="6" fillId="0" borderId="1" xfId="2" applyNumberFormat="1" applyFont="1" applyBorder="1"/>
    <xf numFmtId="2" fontId="14" fillId="0" borderId="1" xfId="1" applyNumberFormat="1" applyFont="1" applyBorder="1"/>
    <xf numFmtId="2" fontId="6" fillId="0" borderId="1" xfId="1" applyNumberFormat="1" applyFont="1" applyBorder="1" applyAlignment="1">
      <alignment horizontal="right"/>
    </xf>
    <xf numFmtId="0" fontId="15" fillId="0" borderId="0" xfId="0" applyFont="1" applyFill="1"/>
    <xf numFmtId="0" fontId="14" fillId="0" borderId="0" xfId="0" applyFont="1" applyFill="1"/>
    <xf numFmtId="0" fontId="13" fillId="14" borderId="2" xfId="0" applyFont="1" applyFill="1" applyBorder="1" applyAlignment="1"/>
    <xf numFmtId="0" fontId="13" fillId="14" borderId="3" xfId="0" applyFont="1" applyFill="1" applyBorder="1" applyAlignment="1"/>
    <xf numFmtId="0" fontId="13" fillId="14" borderId="4" xfId="0" applyFont="1" applyFill="1" applyBorder="1" applyAlignment="1"/>
    <xf numFmtId="0" fontId="1" fillId="14" borderId="2" xfId="0" applyFont="1" applyFill="1" applyBorder="1" applyAlignment="1"/>
    <xf numFmtId="44" fontId="13" fillId="6" borderId="1" xfId="2" applyFont="1" applyFill="1" applyBorder="1" applyAlignment="1">
      <alignment wrapText="1"/>
    </xf>
    <xf numFmtId="44" fontId="2" fillId="0" borderId="1" xfId="2" applyNumberFormat="1" applyFont="1" applyBorder="1"/>
    <xf numFmtId="44" fontId="2" fillId="0" borderId="1" xfId="0" applyNumberFormat="1" applyFont="1" applyBorder="1"/>
    <xf numFmtId="43" fontId="14" fillId="0" borderId="0" xfId="0" applyNumberFormat="1" applyFont="1"/>
    <xf numFmtId="165" fontId="14" fillId="0" borderId="0" xfId="0" applyNumberFormat="1" applyFont="1"/>
    <xf numFmtId="166" fontId="11" fillId="0" borderId="1" xfId="1" applyNumberFormat="1" applyFont="1" applyBorder="1"/>
    <xf numFmtId="10" fontId="11" fillId="0" borderId="1" xfId="3" applyNumberFormat="1" applyFont="1" applyFill="1" applyBorder="1"/>
    <xf numFmtId="44" fontId="14" fillId="0" borderId="1" xfId="0" applyNumberFormat="1" applyFont="1" applyBorder="1"/>
    <xf numFmtId="44" fontId="14" fillId="0" borderId="1" xfId="2" applyNumberFormat="1" applyFont="1" applyBorder="1"/>
    <xf numFmtId="44" fontId="14" fillId="0" borderId="1" xfId="0" applyNumberFormat="1" applyFont="1" applyFill="1" applyBorder="1"/>
    <xf numFmtId="44" fontId="14" fillId="0" borderId="1" xfId="0" applyNumberFormat="1" applyFont="1" applyBorder="1" applyAlignment="1">
      <alignment horizontal="right"/>
    </xf>
    <xf numFmtId="44" fontId="14" fillId="0" borderId="1" xfId="2" applyNumberFormat="1" applyFont="1" applyBorder="1" applyAlignment="1">
      <alignment horizontal="right"/>
    </xf>
    <xf numFmtId="44" fontId="14" fillId="0" borderId="1" xfId="0" applyNumberFormat="1" applyFont="1" applyFill="1" applyBorder="1" applyAlignment="1">
      <alignment horizontal="right" wrapText="1"/>
    </xf>
    <xf numFmtId="44" fontId="14" fillId="0" borderId="1" xfId="2" applyNumberFormat="1" applyFont="1" applyFill="1" applyBorder="1"/>
    <xf numFmtId="166" fontId="14" fillId="0" borderId="1" xfId="1" applyNumberFormat="1" applyFont="1" applyBorder="1"/>
    <xf numFmtId="44" fontId="1" fillId="0" borderId="1" xfId="0" applyNumberFormat="1" applyFont="1" applyBorder="1"/>
    <xf numFmtId="44" fontId="1" fillId="0" borderId="1" xfId="2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166" fontId="1" fillId="0" borderId="1" xfId="1" applyNumberFormat="1" applyFont="1" applyBorder="1"/>
    <xf numFmtId="44" fontId="1" fillId="0" borderId="1" xfId="0" applyNumberFormat="1" applyFont="1" applyFill="1" applyBorder="1" applyAlignment="1">
      <alignment horizontal="right" wrapText="1"/>
    </xf>
    <xf numFmtId="44" fontId="1" fillId="0" borderId="1" xfId="0" applyNumberFormat="1" applyFont="1" applyFill="1" applyBorder="1" applyAlignment="1">
      <alignment wrapText="1"/>
    </xf>
    <xf numFmtId="44" fontId="1" fillId="0" borderId="1" xfId="2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10" fontId="1" fillId="0" borderId="7" xfId="0" applyNumberFormat="1" applyFont="1" applyFill="1" applyBorder="1"/>
    <xf numFmtId="10" fontId="1" fillId="5" borderId="7" xfId="0" applyNumberFormat="1" applyFont="1" applyFill="1" applyBorder="1"/>
    <xf numFmtId="10" fontId="1" fillId="0" borderId="6" xfId="0" applyNumberFormat="1" applyFont="1" applyFill="1" applyBorder="1"/>
    <xf numFmtId="9" fontId="11" fillId="0" borderId="1" xfId="3" applyFont="1" applyFill="1" applyBorder="1"/>
    <xf numFmtId="44" fontId="2" fillId="0" borderId="1" xfId="2" applyNumberFormat="1" applyFont="1" applyFill="1" applyBorder="1"/>
    <xf numFmtId="44" fontId="2" fillId="0" borderId="1" xfId="0" applyNumberFormat="1" applyFont="1" applyFill="1" applyBorder="1"/>
    <xf numFmtId="44" fontId="2" fillId="0" borderId="0" xfId="2" applyNumberFormat="1" applyFont="1"/>
    <xf numFmtId="44" fontId="1" fillId="0" borderId="6" xfId="2" applyNumberFormat="1" applyFont="1" applyBorder="1"/>
    <xf numFmtId="44" fontId="1" fillId="0" borderId="6" xfId="0" applyNumberFormat="1" applyFont="1" applyBorder="1"/>
    <xf numFmtId="44" fontId="11" fillId="0" borderId="1" xfId="2" applyNumberFormat="1" applyFont="1" applyBorder="1"/>
    <xf numFmtId="44" fontId="11" fillId="0" borderId="1" xfId="2" applyNumberFormat="1" applyFont="1" applyFill="1" applyBorder="1"/>
    <xf numFmtId="44" fontId="11" fillId="0" borderId="1" xfId="0" applyNumberFormat="1" applyFont="1" applyBorder="1"/>
    <xf numFmtId="44" fontId="9" fillId="0" borderId="1" xfId="0" applyNumberFormat="1" applyFont="1" applyFill="1" applyBorder="1"/>
    <xf numFmtId="44" fontId="11" fillId="0" borderId="1" xfId="0" applyNumberFormat="1" applyFont="1" applyBorder="1" applyAlignment="1">
      <alignment horizontal="center"/>
    </xf>
    <xf numFmtId="44" fontId="11" fillId="0" borderId="1" xfId="0" applyNumberFormat="1" applyFont="1" applyFill="1" applyBorder="1" applyAlignment="1">
      <alignment horizontal="center"/>
    </xf>
    <xf numFmtId="44" fontId="6" fillId="0" borderId="1" xfId="2" applyNumberFormat="1" applyFont="1" applyBorder="1"/>
    <xf numFmtId="44" fontId="8" fillId="0" borderId="1" xfId="0" applyNumberFormat="1" applyFont="1" applyBorder="1"/>
    <xf numFmtId="44" fontId="6" fillId="0" borderId="0" xfId="0" applyNumberFormat="1" applyFont="1"/>
    <xf numFmtId="44" fontId="7" fillId="0" borderId="1" xfId="2" applyNumberFormat="1" applyFont="1" applyBorder="1"/>
    <xf numFmtId="44" fontId="5" fillId="0" borderId="1" xfId="0" applyNumberFormat="1" applyFont="1" applyBorder="1"/>
    <xf numFmtId="166" fontId="7" fillId="0" borderId="1" xfId="1" applyNumberFormat="1" applyFont="1" applyBorder="1"/>
    <xf numFmtId="166" fontId="5" fillId="0" borderId="1" xfId="0" applyNumberFormat="1" applyFont="1" applyBorder="1"/>
    <xf numFmtId="10" fontId="7" fillId="0" borderId="1" xfId="1" applyNumberFormat="1" applyFont="1" applyBorder="1"/>
    <xf numFmtId="10" fontId="7" fillId="0" borderId="1" xfId="0" applyNumberFormat="1" applyFont="1" applyBorder="1"/>
    <xf numFmtId="10" fontId="1" fillId="0" borderId="1" xfId="0" applyNumberFormat="1" applyFont="1" applyBorder="1"/>
    <xf numFmtId="10" fontId="1" fillId="0" borderId="5" xfId="0" applyNumberFormat="1" applyFont="1" applyFill="1" applyBorder="1"/>
    <xf numFmtId="0" fontId="1" fillId="0" borderId="0" xfId="0" applyFont="1"/>
    <xf numFmtId="10" fontId="1" fillId="0" borderId="1" xfId="0" applyNumberFormat="1" applyFont="1" applyFill="1" applyBorder="1" applyAlignment="1">
      <alignment wrapText="1"/>
    </xf>
    <xf numFmtId="44" fontId="1" fillId="0" borderId="1" xfId="0" applyNumberFormat="1" applyFont="1" applyFill="1" applyBorder="1"/>
    <xf numFmtId="10" fontId="1" fillId="0" borderId="1" xfId="0" applyNumberFormat="1" applyFont="1" applyFill="1" applyBorder="1"/>
    <xf numFmtId="4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/>
    </xf>
    <xf numFmtId="43" fontId="1" fillId="0" borderId="1" xfId="1" applyFont="1" applyBorder="1"/>
    <xf numFmtId="166" fontId="2" fillId="0" borderId="1" xfId="1" applyNumberFormat="1" applyFont="1" applyBorder="1"/>
    <xf numFmtId="49" fontId="1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4" fontId="2" fillId="0" borderId="1" xfId="2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54A40C"/>
      <color rgb="FF2AA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MODITIES%20SERVICES\Hearing%20Aids\Reports\FY%2020%20Cost%20Avoidance\FY%2020%20Cost%20Avoidance\GN%20Resound%20FY20%20Sales%20&amp;%20Cost%20Avoid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MODITIES%20SERVICES\Hearing%20Aids\Reports\FY%2020%20Cost%20Avoidance\FY%2020%20Cost%20Avoidance\Oticon%20FY20%20Sales%20&amp;%20Cost%20Avoidan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MODITIES%20SERVICES\Hearing%20Aids\Reports\FY%2020%20Cost%20Avoidance\FY%2020%20Cost%20Avoidance\Sivantos%20FY20%20Sales%20and%20Cost%20Avoidan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MODITIES%20SERVICES\Hearing%20Aids\Reports\FY%2020%20Cost%20Avoidance\FY%2020%20Cost%20Avoidance\Sonova%20FY20%20Cost%20Avoidan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MODITIES%20SERVICES\Hearing%20Aids\Reports\FY%2020%20Cost%20Avoidance\FY%2020%20Cost%20Avoidance\Starkey%20FY20%20Sales%20and%20Cost%20Avoid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19"/>
      <sheetName val="Dec 2019"/>
      <sheetName val="Jan 2020"/>
      <sheetName val="Feb 2020"/>
      <sheetName val="Mar 2020"/>
      <sheetName val="Apr 2020"/>
      <sheetName val="May 2020"/>
      <sheetName val="June 2020"/>
      <sheetName val="Jul 2020"/>
      <sheetName val="Aug 2020"/>
      <sheetName val="Sep 2020"/>
      <sheetName val="Oct 2020"/>
      <sheetName val="Nov 2020"/>
    </sheetNames>
    <sheetDataSet>
      <sheetData sheetId="0"/>
      <sheetData sheetId="1"/>
      <sheetData sheetId="2"/>
      <sheetData sheetId="3">
        <row r="31">
          <cell r="J31">
            <v>528994.96000000008</v>
          </cell>
        </row>
      </sheetData>
      <sheetData sheetId="4">
        <row r="15">
          <cell r="I15">
            <v>1238</v>
          </cell>
          <cell r="J15">
            <v>448266.00000000006</v>
          </cell>
        </row>
        <row r="24">
          <cell r="I24">
            <v>321</v>
          </cell>
          <cell r="J24">
            <v>116251.2</v>
          </cell>
        </row>
        <row r="31">
          <cell r="I31">
            <v>955</v>
          </cell>
          <cell r="J31">
            <v>363801.36</v>
          </cell>
        </row>
        <row r="33">
          <cell r="I33">
            <v>4832</v>
          </cell>
          <cell r="J33">
            <v>2288982.5</v>
          </cell>
        </row>
        <row r="41">
          <cell r="I41">
            <v>1382</v>
          </cell>
          <cell r="J41">
            <v>212342</v>
          </cell>
        </row>
        <row r="47">
          <cell r="I47">
            <v>569</v>
          </cell>
          <cell r="J47">
            <v>65295.360000000001</v>
          </cell>
        </row>
      </sheetData>
      <sheetData sheetId="5">
        <row r="15">
          <cell r="I15">
            <v>152</v>
          </cell>
          <cell r="J15">
            <v>54620.799999999996</v>
          </cell>
        </row>
        <row r="24">
          <cell r="I24">
            <v>53</v>
          </cell>
          <cell r="J24">
            <v>19016.400000000001</v>
          </cell>
        </row>
        <row r="31">
          <cell r="I31">
            <v>177</v>
          </cell>
          <cell r="J31">
            <v>66452.88</v>
          </cell>
        </row>
        <row r="33">
          <cell r="I33">
            <v>774</v>
          </cell>
          <cell r="J33">
            <v>366990</v>
          </cell>
        </row>
        <row r="41">
          <cell r="J41">
            <v>67532.399999999994</v>
          </cell>
        </row>
        <row r="47">
          <cell r="I47">
            <v>135</v>
          </cell>
          <cell r="J47">
            <v>15416.96</v>
          </cell>
        </row>
      </sheetData>
      <sheetData sheetId="6">
        <row r="15">
          <cell r="I15">
            <v>206</v>
          </cell>
          <cell r="J15">
            <v>74068.799999999988</v>
          </cell>
        </row>
      </sheetData>
      <sheetData sheetId="7">
        <row r="15">
          <cell r="I15">
            <v>502</v>
          </cell>
          <cell r="J15">
            <v>181261.60000000003</v>
          </cell>
        </row>
        <row r="27">
          <cell r="I27">
            <v>292</v>
          </cell>
          <cell r="J27">
            <v>105487.2</v>
          </cell>
        </row>
        <row r="35">
          <cell r="I35">
            <v>848</v>
          </cell>
          <cell r="J35">
            <v>322502.95999999996</v>
          </cell>
        </row>
        <row r="37">
          <cell r="I37">
            <v>2270</v>
          </cell>
          <cell r="J37">
            <v>1070858</v>
          </cell>
        </row>
        <row r="45">
          <cell r="I45">
            <v>847</v>
          </cell>
          <cell r="J45">
            <v>128694.8</v>
          </cell>
        </row>
        <row r="51">
          <cell r="I51">
            <v>312</v>
          </cell>
          <cell r="J51">
            <v>35368.32</v>
          </cell>
        </row>
      </sheetData>
      <sheetData sheetId="8">
        <row r="15">
          <cell r="I15">
            <v>754</v>
          </cell>
          <cell r="J15">
            <v>272053.60000000003</v>
          </cell>
        </row>
        <row r="27">
          <cell r="I27">
            <v>380</v>
          </cell>
          <cell r="J27">
            <v>137779.20000000001</v>
          </cell>
        </row>
        <row r="35">
          <cell r="I35">
            <v>1106</v>
          </cell>
          <cell r="J35">
            <v>428377.04000000004</v>
          </cell>
        </row>
        <row r="37">
          <cell r="I37">
            <v>3307</v>
          </cell>
          <cell r="J37">
            <v>1561589.5</v>
          </cell>
        </row>
        <row r="45">
          <cell r="I45">
            <v>1075</v>
          </cell>
          <cell r="J45">
            <v>164730.79999999999</v>
          </cell>
        </row>
        <row r="51">
          <cell r="I51">
            <v>376</v>
          </cell>
          <cell r="J51">
            <v>43076.800000000003</v>
          </cell>
        </row>
      </sheetData>
      <sheetData sheetId="9">
        <row r="15">
          <cell r="I15">
            <v>828</v>
          </cell>
          <cell r="J15">
            <v>299280.8</v>
          </cell>
        </row>
        <row r="27">
          <cell r="I27">
            <v>381</v>
          </cell>
          <cell r="J27">
            <v>136702.79999999999</v>
          </cell>
        </row>
        <row r="35">
          <cell r="I35">
            <v>1240</v>
          </cell>
          <cell r="J35">
            <v>473805.28</v>
          </cell>
        </row>
        <row r="37">
          <cell r="I37">
            <v>3787</v>
          </cell>
          <cell r="J37">
            <v>1787900</v>
          </cell>
        </row>
        <row r="45">
          <cell r="I45">
            <v>1164</v>
          </cell>
          <cell r="J45">
            <v>177928.4</v>
          </cell>
        </row>
        <row r="51">
          <cell r="I51">
            <v>381</v>
          </cell>
          <cell r="J51">
            <v>43643.6</v>
          </cell>
        </row>
      </sheetData>
      <sheetData sheetId="10">
        <row r="15">
          <cell r="I15">
            <v>938</v>
          </cell>
          <cell r="J15">
            <v>337178.39999999997</v>
          </cell>
        </row>
        <row r="27">
          <cell r="I27">
            <v>419</v>
          </cell>
          <cell r="J27">
            <v>150337.19999999998</v>
          </cell>
        </row>
        <row r="35">
          <cell r="I35">
            <v>1402</v>
          </cell>
          <cell r="J35">
            <v>530496.72</v>
          </cell>
        </row>
        <row r="37">
          <cell r="I37">
            <v>4303</v>
          </cell>
          <cell r="J37">
            <v>2027384.5</v>
          </cell>
        </row>
        <row r="45">
          <cell r="I45">
            <v>1359</v>
          </cell>
          <cell r="J45">
            <v>208031.2</v>
          </cell>
        </row>
        <row r="51">
          <cell r="I51">
            <v>425</v>
          </cell>
          <cell r="J51">
            <v>48291.360000000001</v>
          </cell>
        </row>
      </sheetData>
      <sheetData sheetId="11">
        <row r="3">
          <cell r="J3"/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9"/>
      <sheetName val="December 2019"/>
      <sheetName val="Jan 2020"/>
      <sheetName val="February 2020"/>
      <sheetName val="March 2020"/>
      <sheetName val="April 2020"/>
      <sheetName val="May 2020"/>
      <sheetName val="June 2020"/>
      <sheetName val="July 2020"/>
      <sheetName val="Aug 2020"/>
      <sheetName val="Sep 2020"/>
      <sheetName val="Oct 2020"/>
    </sheetNames>
    <sheetDataSet>
      <sheetData sheetId="0"/>
      <sheetData sheetId="1"/>
      <sheetData sheetId="2"/>
      <sheetData sheetId="3">
        <row r="30">
          <cell r="J30">
            <v>2809934.4</v>
          </cell>
        </row>
      </sheetData>
      <sheetData sheetId="4">
        <row r="9">
          <cell r="J9">
            <v>182213.2</v>
          </cell>
        </row>
        <row r="15">
          <cell r="J15">
            <v>130793.52</v>
          </cell>
        </row>
        <row r="27">
          <cell r="J27">
            <v>682106.88</v>
          </cell>
        </row>
        <row r="30">
          <cell r="I30">
            <v>4371</v>
          </cell>
          <cell r="J30">
            <v>1914931.2</v>
          </cell>
        </row>
        <row r="40">
          <cell r="I40">
            <v>1101</v>
          </cell>
          <cell r="J40">
            <v>118012.77999999998</v>
          </cell>
        </row>
        <row r="54">
          <cell r="I54">
            <v>482</v>
          </cell>
          <cell r="J54">
            <v>44799.040000000001</v>
          </cell>
        </row>
      </sheetData>
      <sheetData sheetId="5"/>
      <sheetData sheetId="6"/>
      <sheetData sheetId="7">
        <row r="9">
          <cell r="I9">
            <v>238</v>
          </cell>
          <cell r="J9">
            <v>82919.199999999997</v>
          </cell>
        </row>
        <row r="15">
          <cell r="I15">
            <v>160</v>
          </cell>
          <cell r="J15">
            <v>51417.599999999999</v>
          </cell>
        </row>
        <row r="23">
          <cell r="I23">
            <v>989</v>
          </cell>
          <cell r="J23">
            <v>349440</v>
          </cell>
        </row>
        <row r="26">
          <cell r="I26">
            <v>1991</v>
          </cell>
          <cell r="J26">
            <v>872289.6</v>
          </cell>
        </row>
        <row r="37">
          <cell r="I37">
            <v>9</v>
          </cell>
          <cell r="J37">
            <v>3416.4</v>
          </cell>
        </row>
        <row r="41">
          <cell r="I41">
            <v>237</v>
          </cell>
          <cell r="J41">
            <v>22029.279999999999</v>
          </cell>
        </row>
        <row r="46">
          <cell r="I46">
            <v>63</v>
          </cell>
          <cell r="J46">
            <v>19901.439999999999</v>
          </cell>
        </row>
      </sheetData>
      <sheetData sheetId="8">
        <row r="9">
          <cell r="I9">
            <v>322</v>
          </cell>
          <cell r="J9">
            <v>112881.60000000001</v>
          </cell>
        </row>
        <row r="15">
          <cell r="I15">
            <v>291</v>
          </cell>
          <cell r="J15">
            <v>93515.760000000009</v>
          </cell>
        </row>
        <row r="23">
          <cell r="I23">
            <v>1407</v>
          </cell>
          <cell r="J23">
            <v>494108.15999999997</v>
          </cell>
        </row>
        <row r="26">
          <cell r="I26">
            <v>3083</v>
          </cell>
          <cell r="J26">
            <v>1349275.2</v>
          </cell>
        </row>
        <row r="33">
          <cell r="I33">
            <v>884</v>
          </cell>
          <cell r="J33">
            <v>94442.409999999989</v>
          </cell>
        </row>
        <row r="37">
          <cell r="I37">
            <v>21</v>
          </cell>
          <cell r="J37">
            <v>7971.6</v>
          </cell>
        </row>
        <row r="41">
          <cell r="I41">
            <v>338</v>
          </cell>
          <cell r="J41">
            <v>31470.400000000001</v>
          </cell>
        </row>
        <row r="46">
          <cell r="I46">
            <v>51</v>
          </cell>
          <cell r="J46">
            <v>15858.96</v>
          </cell>
        </row>
      </sheetData>
      <sheetData sheetId="9">
        <row r="9">
          <cell r="I9">
            <v>368</v>
          </cell>
          <cell r="J9">
            <v>128211.20000000001</v>
          </cell>
        </row>
        <row r="15">
          <cell r="I15">
            <v>302</v>
          </cell>
          <cell r="J15">
            <v>97050.72</v>
          </cell>
        </row>
        <row r="23">
          <cell r="I23">
            <v>1568</v>
          </cell>
          <cell r="J23">
            <v>550717.44000000006</v>
          </cell>
        </row>
        <row r="26">
          <cell r="I26">
            <v>3387</v>
          </cell>
          <cell r="J26">
            <v>1483809.6</v>
          </cell>
        </row>
        <row r="33">
          <cell r="I33">
            <v>990</v>
          </cell>
          <cell r="J33">
            <v>104746.75</v>
          </cell>
        </row>
        <row r="37">
          <cell r="I37">
            <v>34</v>
          </cell>
          <cell r="J37">
            <v>12906.4</v>
          </cell>
        </row>
        <row r="41">
          <cell r="I41">
            <v>423</v>
          </cell>
          <cell r="J41">
            <v>39338</v>
          </cell>
        </row>
        <row r="46">
          <cell r="I46">
            <v>55</v>
          </cell>
          <cell r="J46">
            <v>17102.8</v>
          </cell>
        </row>
      </sheetData>
      <sheetData sheetId="10">
        <row r="9">
          <cell r="I9">
            <v>513</v>
          </cell>
          <cell r="J9">
            <v>180122.8</v>
          </cell>
        </row>
        <row r="15">
          <cell r="I15">
            <v>364</v>
          </cell>
          <cell r="J15">
            <v>117617.76000000001</v>
          </cell>
        </row>
        <row r="23">
          <cell r="I23">
            <v>1898</v>
          </cell>
          <cell r="J23">
            <v>663586.56000000006</v>
          </cell>
        </row>
        <row r="26">
          <cell r="I26">
            <v>3913</v>
          </cell>
          <cell r="J26">
            <v>1712692.8</v>
          </cell>
        </row>
        <row r="33">
          <cell r="I33">
            <v>1199</v>
          </cell>
          <cell r="J33">
            <v>126672.69</v>
          </cell>
        </row>
        <row r="37">
          <cell r="I37">
            <v>60</v>
          </cell>
          <cell r="J37">
            <v>22776</v>
          </cell>
        </row>
        <row r="41">
          <cell r="I41">
            <v>482</v>
          </cell>
          <cell r="J41">
            <v>44799.040000000001</v>
          </cell>
        </row>
        <row r="46">
          <cell r="I46">
            <v>72</v>
          </cell>
          <cell r="J46">
            <v>22700.080000000002</v>
          </cell>
        </row>
      </sheetData>
      <sheetData sheetId="11">
        <row r="15">
          <cell r="I1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9"/>
      <sheetName val="DECEMBER 2019"/>
      <sheetName val="JANUARY 2020"/>
      <sheetName val="FEBRUARY 2020"/>
      <sheetName val="MARCH 2020"/>
      <sheetName val="APRIL 2020"/>
      <sheetName val="MAY 2020"/>
      <sheetName val="JUN 2020"/>
      <sheetName val="JUL 2020"/>
      <sheetName val="AUG 2020"/>
      <sheetName val="SEP 2020"/>
      <sheetName val="OCT 2020"/>
      <sheetName val="NOVEMBER 2020"/>
    </sheetNames>
    <sheetDataSet>
      <sheetData sheetId="0"/>
      <sheetData sheetId="1"/>
      <sheetData sheetId="2"/>
      <sheetData sheetId="3"/>
      <sheetData sheetId="4">
        <row r="14">
          <cell r="I14">
            <v>346</v>
          </cell>
          <cell r="J14">
            <v>121939.99999999999</v>
          </cell>
        </row>
        <row r="20">
          <cell r="J20">
            <v>12749.36</v>
          </cell>
        </row>
        <row r="23">
          <cell r="J23">
            <v>29995.68</v>
          </cell>
        </row>
        <row r="31">
          <cell r="I31">
            <v>1074</v>
          </cell>
          <cell r="J31">
            <v>397488</v>
          </cell>
        </row>
        <row r="36">
          <cell r="I36">
            <v>1813</v>
          </cell>
          <cell r="J36">
            <v>797596.8</v>
          </cell>
        </row>
        <row r="44">
          <cell r="I44">
            <v>518</v>
          </cell>
          <cell r="J44">
            <v>54473.64</v>
          </cell>
        </row>
        <row r="50">
          <cell r="I50">
            <v>197</v>
          </cell>
          <cell r="J50">
            <v>18604.560000000001</v>
          </cell>
        </row>
        <row r="56">
          <cell r="I56">
            <v>28</v>
          </cell>
          <cell r="J56">
            <v>8412.6</v>
          </cell>
        </row>
        <row r="59">
          <cell r="J59">
            <v>19344</v>
          </cell>
        </row>
      </sheetData>
      <sheetData sheetId="5"/>
      <sheetData sheetId="6"/>
      <sheetData sheetId="7">
        <row r="12">
          <cell r="I12">
            <v>113</v>
          </cell>
          <cell r="J12">
            <v>39369.199999999997</v>
          </cell>
        </row>
        <row r="18">
          <cell r="I18">
            <v>18</v>
          </cell>
          <cell r="J18">
            <v>5597.28</v>
          </cell>
        </row>
        <row r="21">
          <cell r="I21">
            <v>30</v>
          </cell>
          <cell r="J21">
            <v>13041.6</v>
          </cell>
        </row>
        <row r="29">
          <cell r="I29">
            <v>349</v>
          </cell>
          <cell r="J29">
            <v>122653.44</v>
          </cell>
        </row>
        <row r="35">
          <cell r="I35">
            <v>785</v>
          </cell>
          <cell r="J35">
            <v>343761.6</v>
          </cell>
        </row>
        <row r="41">
          <cell r="I41">
            <v>201</v>
          </cell>
          <cell r="J41">
            <v>20067.84</v>
          </cell>
        </row>
        <row r="47">
          <cell r="I47">
            <v>64</v>
          </cell>
          <cell r="J47">
            <v>6016.4</v>
          </cell>
        </row>
        <row r="54">
          <cell r="I54">
            <v>13</v>
          </cell>
          <cell r="J54">
            <v>3905.85</v>
          </cell>
        </row>
        <row r="59">
          <cell r="I59">
            <v>35</v>
          </cell>
          <cell r="J59">
            <v>10920</v>
          </cell>
        </row>
      </sheetData>
      <sheetData sheetId="8">
        <row r="12">
          <cell r="I12">
            <v>142</v>
          </cell>
          <cell r="J12">
            <v>49472.800000000003</v>
          </cell>
        </row>
        <row r="18">
          <cell r="I18">
            <v>22</v>
          </cell>
          <cell r="J18">
            <v>6841.119999999999</v>
          </cell>
        </row>
        <row r="21">
          <cell r="I21">
            <v>19</v>
          </cell>
          <cell r="J21">
            <v>8259.68</v>
          </cell>
        </row>
        <row r="29">
          <cell r="I29">
            <v>556</v>
          </cell>
          <cell r="J29">
            <v>194987.51999999999</v>
          </cell>
        </row>
        <row r="35">
          <cell r="I35">
            <v>1255</v>
          </cell>
          <cell r="J35">
            <v>549057.6</v>
          </cell>
        </row>
        <row r="41">
          <cell r="I41">
            <v>349</v>
          </cell>
          <cell r="J41">
            <v>35043.839999999997</v>
          </cell>
        </row>
        <row r="47">
          <cell r="I47">
            <v>134</v>
          </cell>
          <cell r="J47">
            <v>12588.16</v>
          </cell>
        </row>
        <row r="54">
          <cell r="I54">
            <v>15</v>
          </cell>
          <cell r="J54">
            <v>4506.75</v>
          </cell>
        </row>
        <row r="59">
          <cell r="I59">
            <v>66</v>
          </cell>
          <cell r="J59">
            <v>20904</v>
          </cell>
        </row>
      </sheetData>
      <sheetData sheetId="9">
        <row r="12">
          <cell r="I12">
            <v>192</v>
          </cell>
          <cell r="J12">
            <v>66892.800000000017</v>
          </cell>
        </row>
        <row r="18">
          <cell r="I18">
            <v>26</v>
          </cell>
          <cell r="J18">
            <v>8084.9599999999991</v>
          </cell>
        </row>
        <row r="21">
          <cell r="I21">
            <v>22</v>
          </cell>
          <cell r="J21">
            <v>9563.84</v>
          </cell>
        </row>
        <row r="29">
          <cell r="I29">
            <v>586</v>
          </cell>
          <cell r="J29">
            <v>205470.71999999997</v>
          </cell>
        </row>
        <row r="35">
          <cell r="I35">
            <v>1843</v>
          </cell>
          <cell r="J35">
            <v>806332.79999999993</v>
          </cell>
        </row>
        <row r="41">
          <cell r="I41">
            <v>402</v>
          </cell>
          <cell r="J41">
            <v>40235.520000000004</v>
          </cell>
        </row>
        <row r="47">
          <cell r="I47">
            <v>157</v>
          </cell>
          <cell r="J47">
            <v>14624.48</v>
          </cell>
        </row>
        <row r="54">
          <cell r="I54">
            <v>10</v>
          </cell>
          <cell r="J54">
            <v>3004.5</v>
          </cell>
        </row>
        <row r="59">
          <cell r="I59">
            <v>58</v>
          </cell>
          <cell r="J59">
            <v>18408</v>
          </cell>
        </row>
      </sheetData>
      <sheetData sheetId="10">
        <row r="12">
          <cell r="I12">
            <v>214</v>
          </cell>
          <cell r="J12">
            <v>74557.600000000006</v>
          </cell>
        </row>
        <row r="18">
          <cell r="I18">
            <v>32</v>
          </cell>
          <cell r="J18">
            <v>9950.7199999999993</v>
          </cell>
        </row>
        <row r="21">
          <cell r="I21">
            <v>31</v>
          </cell>
          <cell r="J21">
            <v>13476.32</v>
          </cell>
        </row>
        <row r="29">
          <cell r="I29">
            <v>700</v>
          </cell>
          <cell r="J29">
            <v>245306.88</v>
          </cell>
        </row>
        <row r="35">
          <cell r="I35">
            <v>2061</v>
          </cell>
          <cell r="J35">
            <v>900681.60000000009</v>
          </cell>
        </row>
        <row r="41">
          <cell r="I41">
            <v>467</v>
          </cell>
          <cell r="J41">
            <v>47124.480000000003</v>
          </cell>
        </row>
        <row r="48">
          <cell r="I48">
            <v>187</v>
          </cell>
          <cell r="J48">
            <v>17308.72</v>
          </cell>
        </row>
        <row r="55">
          <cell r="I55">
            <v>15</v>
          </cell>
          <cell r="J55">
            <v>4506.75</v>
          </cell>
        </row>
        <row r="60">
          <cell r="I60">
            <v>86</v>
          </cell>
          <cell r="J60">
            <v>26832</v>
          </cell>
        </row>
      </sheetData>
      <sheetData sheetId="11">
        <row r="12">
          <cell r="I12">
            <v>0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19"/>
      <sheetName val="December 2019"/>
      <sheetName val="JANUARY 2020"/>
      <sheetName val="FEBRUARY 2020"/>
      <sheetName val="MARCH"/>
      <sheetName val="APRIL 2020"/>
      <sheetName val="MAY 2020"/>
      <sheetName val="JUN 2020"/>
      <sheetName val="JUL 2020"/>
      <sheetName val="AUG 2020"/>
      <sheetName val="SEP 2020"/>
      <sheetName val="OCT 2020"/>
      <sheetName val="NOV 2020"/>
    </sheetNames>
    <sheetDataSet>
      <sheetData sheetId="0"/>
      <sheetData sheetId="1"/>
      <sheetData sheetId="2"/>
      <sheetData sheetId="3">
        <row r="82">
          <cell r="J82">
            <v>190944</v>
          </cell>
        </row>
        <row r="84">
          <cell r="I84">
            <v>512</v>
          </cell>
        </row>
      </sheetData>
      <sheetData sheetId="4">
        <row r="14">
          <cell r="I14">
            <v>2228</v>
          </cell>
          <cell r="J14">
            <v>832222.67999999993</v>
          </cell>
        </row>
        <row r="29">
          <cell r="I29">
            <v>967</v>
          </cell>
          <cell r="J29">
            <v>334406.88</v>
          </cell>
        </row>
        <row r="35">
          <cell r="I35">
            <v>180</v>
          </cell>
          <cell r="J35">
            <v>84493.8</v>
          </cell>
        </row>
        <row r="50">
          <cell r="I50">
            <v>5823</v>
          </cell>
          <cell r="J50">
            <v>2238779.6799999997</v>
          </cell>
        </row>
        <row r="58">
          <cell r="I58">
            <v>16297</v>
          </cell>
          <cell r="J58">
            <v>7751700.8800000008</v>
          </cell>
        </row>
        <row r="71">
          <cell r="I71">
            <v>3327</v>
          </cell>
          <cell r="J71">
            <v>419312.29000000004</v>
          </cell>
        </row>
        <row r="82">
          <cell r="I82">
            <v>358</v>
          </cell>
          <cell r="J82">
            <v>199027.76</v>
          </cell>
        </row>
        <row r="91">
          <cell r="I91">
            <v>1603</v>
          </cell>
          <cell r="J91">
            <v>161013.6</v>
          </cell>
        </row>
        <row r="98">
          <cell r="I98">
            <v>281</v>
          </cell>
          <cell r="J98">
            <v>86626.68</v>
          </cell>
        </row>
        <row r="102">
          <cell r="I102">
            <v>180</v>
          </cell>
          <cell r="J102">
            <v>69903</v>
          </cell>
        </row>
      </sheetData>
      <sheetData sheetId="5"/>
      <sheetData sheetId="6"/>
      <sheetData sheetId="7">
        <row r="14">
          <cell r="I14">
            <v>1874</v>
          </cell>
          <cell r="J14">
            <v>699468.66</v>
          </cell>
        </row>
        <row r="25">
          <cell r="I25">
            <v>792</v>
          </cell>
          <cell r="J25">
            <v>272479.68</v>
          </cell>
        </row>
        <row r="29">
          <cell r="I29">
            <v>248</v>
          </cell>
          <cell r="J29">
            <v>116413.68</v>
          </cell>
        </row>
        <row r="38">
          <cell r="I38">
            <v>2986</v>
          </cell>
          <cell r="J38">
            <v>1145191.04</v>
          </cell>
        </row>
        <row r="45">
          <cell r="I45">
            <v>8413</v>
          </cell>
          <cell r="J45">
            <v>3985535.4</v>
          </cell>
        </row>
        <row r="54">
          <cell r="I54">
            <v>2197</v>
          </cell>
          <cell r="J54">
            <v>285454.8</v>
          </cell>
        </row>
        <row r="65">
          <cell r="I65">
            <v>222</v>
          </cell>
          <cell r="J65">
            <v>138287.4</v>
          </cell>
        </row>
        <row r="71">
          <cell r="I71">
            <v>956</v>
          </cell>
          <cell r="J71">
            <v>96507.840000000011</v>
          </cell>
        </row>
        <row r="78">
          <cell r="I78">
            <v>156</v>
          </cell>
          <cell r="J78">
            <v>48091.68</v>
          </cell>
        </row>
        <row r="82">
          <cell r="I82">
            <v>98</v>
          </cell>
          <cell r="J82">
            <v>38446.65</v>
          </cell>
        </row>
      </sheetData>
      <sheetData sheetId="8">
        <row r="14">
          <cell r="I14">
            <v>2744</v>
          </cell>
          <cell r="J14">
            <v>1023730.5800000001</v>
          </cell>
        </row>
        <row r="25">
          <cell r="I25">
            <v>1186</v>
          </cell>
          <cell r="J25">
            <v>408719.52</v>
          </cell>
        </row>
        <row r="29">
          <cell r="I29">
            <v>375</v>
          </cell>
          <cell r="J29">
            <v>177906.39</v>
          </cell>
        </row>
        <row r="38">
          <cell r="I38">
            <v>4453</v>
          </cell>
          <cell r="J38">
            <v>1708995.0399999998</v>
          </cell>
        </row>
        <row r="45">
          <cell r="I45">
            <v>12945</v>
          </cell>
          <cell r="J45">
            <v>6127701.5800000001</v>
          </cell>
        </row>
        <row r="54">
          <cell r="I54">
            <v>2925</v>
          </cell>
          <cell r="J54">
            <v>385208.98000000004</v>
          </cell>
        </row>
        <row r="65">
          <cell r="I65">
            <v>273</v>
          </cell>
          <cell r="J65">
            <v>170242.63999999998</v>
          </cell>
        </row>
        <row r="71">
          <cell r="I71">
            <v>1275</v>
          </cell>
          <cell r="J71">
            <v>128309.28</v>
          </cell>
        </row>
        <row r="78">
          <cell r="I78">
            <v>249</v>
          </cell>
          <cell r="J78">
            <v>76761.72</v>
          </cell>
        </row>
        <row r="82">
          <cell r="I82">
            <v>130</v>
          </cell>
          <cell r="J82">
            <v>50485.5</v>
          </cell>
        </row>
      </sheetData>
      <sheetData sheetId="9">
        <row r="14">
          <cell r="I14">
            <v>3209</v>
          </cell>
          <cell r="J14">
            <v>1198504.78</v>
          </cell>
        </row>
        <row r="25">
          <cell r="I25">
            <v>1467</v>
          </cell>
          <cell r="J25">
            <v>505738.8</v>
          </cell>
        </row>
        <row r="29">
          <cell r="I29">
            <v>432</v>
          </cell>
          <cell r="J29">
            <v>202785.12</v>
          </cell>
        </row>
        <row r="38">
          <cell r="I38">
            <v>5036</v>
          </cell>
          <cell r="J38">
            <v>1929547.52</v>
          </cell>
        </row>
        <row r="45">
          <cell r="I45">
            <v>15409</v>
          </cell>
          <cell r="J45">
            <v>7289794.8200000003</v>
          </cell>
        </row>
        <row r="54">
          <cell r="I54">
            <v>3751</v>
          </cell>
          <cell r="J54">
            <v>497011.35000000003</v>
          </cell>
        </row>
        <row r="65">
          <cell r="I65">
            <v>339</v>
          </cell>
          <cell r="J65">
            <v>197382.96</v>
          </cell>
        </row>
        <row r="71">
          <cell r="I71">
            <v>1563</v>
          </cell>
          <cell r="J71">
            <v>157301.76000000001</v>
          </cell>
        </row>
        <row r="78">
          <cell r="I78">
            <v>267</v>
          </cell>
          <cell r="J78">
            <v>82619.039999999994</v>
          </cell>
        </row>
        <row r="82">
          <cell r="I82">
            <v>135</v>
          </cell>
          <cell r="J82">
            <v>52427.25</v>
          </cell>
        </row>
      </sheetData>
      <sheetData sheetId="10">
        <row r="14">
          <cell r="I14">
            <v>3974</v>
          </cell>
          <cell r="J14">
            <v>1484093.26</v>
          </cell>
        </row>
        <row r="25">
          <cell r="I25">
            <v>1557</v>
          </cell>
          <cell r="J25">
            <v>537734.52</v>
          </cell>
        </row>
        <row r="29">
          <cell r="I29">
            <v>531</v>
          </cell>
          <cell r="J29">
            <v>250195.53</v>
          </cell>
        </row>
        <row r="38">
          <cell r="I38">
            <v>6590</v>
          </cell>
          <cell r="J38">
            <v>2528135.36</v>
          </cell>
        </row>
        <row r="45">
          <cell r="I45">
            <v>18148</v>
          </cell>
          <cell r="J45">
            <v>8600340.9800000004</v>
          </cell>
        </row>
        <row r="54">
          <cell r="I54">
            <v>4272</v>
          </cell>
          <cell r="J54">
            <v>566857.84000000008</v>
          </cell>
        </row>
        <row r="65">
          <cell r="I65">
            <v>391</v>
          </cell>
          <cell r="J65">
            <v>234712.6</v>
          </cell>
        </row>
        <row r="71">
          <cell r="I71">
            <v>1900</v>
          </cell>
          <cell r="J71">
            <v>191611.19999999998</v>
          </cell>
        </row>
        <row r="78">
          <cell r="I78">
            <v>326</v>
          </cell>
          <cell r="J78">
            <v>101115.84</v>
          </cell>
        </row>
        <row r="82">
          <cell r="I82">
            <v>166</v>
          </cell>
          <cell r="J82">
            <v>64466.1</v>
          </cell>
        </row>
      </sheetData>
      <sheetData sheetId="11">
        <row r="14">
          <cell r="I14">
            <v>0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9"/>
      <sheetName val="DECEMBER 2019"/>
      <sheetName val="JANUARY 2020"/>
      <sheetName val="FEBRUARY 2020"/>
      <sheetName val="MARCH 2020"/>
      <sheetName val="APRIL 2020"/>
      <sheetName val="MAY 2020"/>
      <sheetName val="JUN 2020"/>
      <sheetName val="JUL 2020"/>
      <sheetName val="AUG 2020"/>
      <sheetName val="SEP 2020"/>
      <sheetName val="OCT 2020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I17">
            <v>453</v>
          </cell>
          <cell r="J17">
            <v>208208</v>
          </cell>
        </row>
      </sheetData>
      <sheetData sheetId="7">
        <row r="9">
          <cell r="I9">
            <v>975</v>
          </cell>
          <cell r="J9">
            <v>350707.5</v>
          </cell>
        </row>
        <row r="17">
          <cell r="I17">
            <v>1536</v>
          </cell>
          <cell r="J17">
            <v>707449.6</v>
          </cell>
        </row>
        <row r="24">
          <cell r="I24">
            <v>123</v>
          </cell>
          <cell r="J24">
            <v>38870</v>
          </cell>
        </row>
        <row r="33">
          <cell r="I33">
            <v>454</v>
          </cell>
          <cell r="J33">
            <v>160043.51999999999</v>
          </cell>
        </row>
        <row r="41">
          <cell r="I41">
            <v>1083</v>
          </cell>
          <cell r="J41">
            <v>476112</v>
          </cell>
        </row>
        <row r="52">
          <cell r="I52">
            <v>557</v>
          </cell>
          <cell r="J52">
            <v>92553.5</v>
          </cell>
        </row>
        <row r="58">
          <cell r="I58">
            <v>675</v>
          </cell>
          <cell r="J58">
            <v>62940.800000000003</v>
          </cell>
        </row>
        <row r="68">
          <cell r="I68">
            <v>22</v>
          </cell>
          <cell r="J68">
            <v>6609.9</v>
          </cell>
        </row>
        <row r="75">
          <cell r="I75">
            <v>55</v>
          </cell>
          <cell r="J75">
            <v>17472</v>
          </cell>
        </row>
      </sheetData>
      <sheetData sheetId="8">
        <row r="9">
          <cell r="I9">
            <v>1214</v>
          </cell>
          <cell r="J9">
            <v>436668.7</v>
          </cell>
        </row>
        <row r="17">
          <cell r="I17">
            <v>2817</v>
          </cell>
          <cell r="J17">
            <v>1295465.5999999999</v>
          </cell>
        </row>
        <row r="24">
          <cell r="I24">
            <v>163</v>
          </cell>
          <cell r="J24">
            <v>52552.240000000005</v>
          </cell>
        </row>
        <row r="33">
          <cell r="I33">
            <v>591</v>
          </cell>
          <cell r="J33">
            <v>207916.80000000002</v>
          </cell>
        </row>
        <row r="41">
          <cell r="I41">
            <v>1339</v>
          </cell>
          <cell r="J41">
            <v>588806.40000000002</v>
          </cell>
        </row>
        <row r="52">
          <cell r="I52">
            <v>783</v>
          </cell>
          <cell r="J52">
            <v>132948.48000000001</v>
          </cell>
        </row>
        <row r="58">
          <cell r="I58">
            <v>894</v>
          </cell>
          <cell r="J58">
            <v>83211.44</v>
          </cell>
        </row>
        <row r="68">
          <cell r="I68">
            <v>28</v>
          </cell>
          <cell r="J68">
            <v>8412.6</v>
          </cell>
        </row>
        <row r="75">
          <cell r="I75">
            <v>62</v>
          </cell>
          <cell r="J75">
            <v>19344</v>
          </cell>
        </row>
      </sheetData>
      <sheetData sheetId="9">
        <row r="9">
          <cell r="I9">
            <v>1405</v>
          </cell>
          <cell r="J9">
            <v>507859.3</v>
          </cell>
        </row>
        <row r="17">
          <cell r="I17">
            <v>3801</v>
          </cell>
          <cell r="J17">
            <v>1744371.2</v>
          </cell>
        </row>
        <row r="24">
          <cell r="I24">
            <v>219</v>
          </cell>
          <cell r="J24">
            <v>68100.239999999991</v>
          </cell>
        </row>
        <row r="33">
          <cell r="I33">
            <v>724</v>
          </cell>
          <cell r="J33">
            <v>255091.19999999998</v>
          </cell>
        </row>
        <row r="41">
          <cell r="I41">
            <v>1616</v>
          </cell>
          <cell r="J41">
            <v>707616</v>
          </cell>
        </row>
        <row r="52">
          <cell r="I52">
            <v>1086</v>
          </cell>
          <cell r="J52">
            <v>183091.76</v>
          </cell>
        </row>
        <row r="58">
          <cell r="I58">
            <v>1160</v>
          </cell>
          <cell r="J58">
            <v>108480.31999999999</v>
          </cell>
        </row>
        <row r="68">
          <cell r="I68">
            <v>32</v>
          </cell>
          <cell r="J68">
            <v>9914.85</v>
          </cell>
        </row>
        <row r="75">
          <cell r="I75">
            <v>94</v>
          </cell>
          <cell r="J75">
            <v>29640</v>
          </cell>
        </row>
      </sheetData>
      <sheetData sheetId="10">
        <row r="9">
          <cell r="I9">
            <v>1659</v>
          </cell>
          <cell r="J9">
            <v>600199.60000000009</v>
          </cell>
        </row>
        <row r="17">
          <cell r="I17">
            <v>4767</v>
          </cell>
          <cell r="J17">
            <v>2184124.7999999998</v>
          </cell>
        </row>
        <row r="24">
          <cell r="I24">
            <v>279</v>
          </cell>
          <cell r="J24">
            <v>86757.84</v>
          </cell>
        </row>
        <row r="33">
          <cell r="I33">
            <v>793</v>
          </cell>
          <cell r="J33">
            <v>277804.80000000005</v>
          </cell>
        </row>
        <row r="41">
          <cell r="I41">
            <v>1849</v>
          </cell>
          <cell r="J41">
            <v>810264</v>
          </cell>
        </row>
        <row r="52">
          <cell r="I52">
            <v>1160</v>
          </cell>
          <cell r="J52">
            <v>191827.24</v>
          </cell>
        </row>
        <row r="58">
          <cell r="I58">
            <v>1403</v>
          </cell>
          <cell r="J58">
            <v>130879.84</v>
          </cell>
        </row>
        <row r="68">
          <cell r="I68">
            <v>33</v>
          </cell>
          <cell r="J68">
            <v>9914.85</v>
          </cell>
        </row>
        <row r="75">
          <cell r="I75">
            <v>80</v>
          </cell>
          <cell r="J75">
            <v>24960</v>
          </cell>
        </row>
      </sheetData>
      <sheetData sheetId="11">
        <row r="9">
          <cell r="I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9"/>
  <sheetViews>
    <sheetView tabSelected="1" zoomScale="115" zoomScaleNormal="115" zoomScalePageLayoutView="140" workbookViewId="0">
      <selection activeCell="F28" sqref="F28"/>
    </sheetView>
  </sheetViews>
  <sheetFormatPr defaultColWidth="9.140625" defaultRowHeight="11.25" x14ac:dyDescent="0.2"/>
  <cols>
    <col min="1" max="1" width="24.7109375" style="91" customWidth="1"/>
    <col min="2" max="3" width="13" style="62" bestFit="1" customWidth="1"/>
    <col min="4" max="4" width="14" style="62" bestFit="1" customWidth="1"/>
    <col min="5" max="5" width="13.140625" style="62" bestFit="1" customWidth="1"/>
    <col min="6" max="6" width="12.85546875" style="62" bestFit="1" customWidth="1"/>
    <col min="7" max="8" width="12" style="62" bestFit="1" customWidth="1"/>
    <col min="9" max="9" width="12.85546875" style="92" bestFit="1" customWidth="1"/>
    <col min="10" max="12" width="12.85546875" style="62" bestFit="1" customWidth="1"/>
    <col min="13" max="13" width="13.85546875" style="62" customWidth="1"/>
    <col min="14" max="14" width="13.85546875" style="62" bestFit="1" customWidth="1"/>
    <col min="15" max="15" width="9.5703125" style="62" bestFit="1" customWidth="1"/>
    <col min="16" max="16384" width="9.140625" style="62"/>
  </cols>
  <sheetData>
    <row r="1" spans="1:15" x14ac:dyDescent="0.2">
      <c r="A1" s="98" t="s">
        <v>12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5" s="65" customFormat="1" x14ac:dyDescent="0.2">
      <c r="A2" s="63" t="s">
        <v>4</v>
      </c>
      <c r="B2" s="203" t="s">
        <v>44</v>
      </c>
      <c r="C2" s="203" t="s">
        <v>45</v>
      </c>
      <c r="D2" s="203" t="s">
        <v>46</v>
      </c>
      <c r="E2" s="203" t="s">
        <v>47</v>
      </c>
      <c r="F2" s="203" t="s">
        <v>48</v>
      </c>
      <c r="G2" s="203" t="s">
        <v>49</v>
      </c>
      <c r="H2" s="203" t="s">
        <v>50</v>
      </c>
      <c r="I2" s="203" t="s">
        <v>51</v>
      </c>
      <c r="J2" s="203" t="s">
        <v>52</v>
      </c>
      <c r="K2" s="203" t="s">
        <v>53</v>
      </c>
      <c r="L2" s="203" t="s">
        <v>54</v>
      </c>
      <c r="M2" s="203" t="s">
        <v>55</v>
      </c>
      <c r="N2" s="204" t="s">
        <v>0</v>
      </c>
    </row>
    <row r="3" spans="1:15" x14ac:dyDescent="0.2">
      <c r="A3" s="66" t="s">
        <v>8</v>
      </c>
      <c r="B3" s="152">
        <f>'Group 1 ITE'!B3</f>
        <v>748488</v>
      </c>
      <c r="C3" s="152">
        <f>'Group 1 ITE'!C3</f>
        <v>630245.19999999995</v>
      </c>
      <c r="D3" s="146">
        <v>685162.4</v>
      </c>
      <c r="E3" s="153">
        <f>'Group 1 ITE'!E3</f>
        <v>620755.20000000007</v>
      </c>
      <c r="F3" s="152">
        <f>'Group 1 ITE'!F3</f>
        <v>448266.00000000006</v>
      </c>
      <c r="G3" s="153">
        <f>'Group 1 ITE'!G3</f>
        <v>54620.799999999996</v>
      </c>
      <c r="H3" s="152">
        <f>'Group 1 ITE'!H3</f>
        <v>74068.799999999988</v>
      </c>
      <c r="I3" s="152">
        <f>'Group 1 ITE'!I3</f>
        <v>181261.60000000003</v>
      </c>
      <c r="J3" s="152">
        <f>'Group 1 ITE'!J3</f>
        <v>272053.60000000003</v>
      </c>
      <c r="K3" s="152">
        <f>'Group 1 ITE'!K3</f>
        <v>299280.8</v>
      </c>
      <c r="L3" s="152">
        <f>'Group 1 ITE'!L3</f>
        <v>337178.39999999997</v>
      </c>
      <c r="M3" s="152">
        <f>'Group 1 ITE'!M3</f>
        <v>344614.39999999997</v>
      </c>
      <c r="N3" s="152">
        <f>SUM(B3:M3)</f>
        <v>4695995.2</v>
      </c>
    </row>
    <row r="4" spans="1:15" x14ac:dyDescent="0.2">
      <c r="A4" s="66" t="s">
        <v>9</v>
      </c>
      <c r="B4" s="152">
        <f>'Group 1 ITE'!B4</f>
        <v>276629</v>
      </c>
      <c r="C4" s="152">
        <f>'Group 1 ITE'!C4</f>
        <v>276629.59999999998</v>
      </c>
      <c r="D4" s="153">
        <f>'Group 1 ITE'!D4</f>
        <v>307637.19999999995</v>
      </c>
      <c r="E4" s="153">
        <f>'Group 1 ITE'!E4</f>
        <v>252241.6</v>
      </c>
      <c r="F4" s="152">
        <f>'Group 1 ITE'!F4</f>
        <v>182213.2</v>
      </c>
      <c r="G4" s="153">
        <f>'Group 1 ITE'!G4</f>
        <v>42853.2</v>
      </c>
      <c r="H4" s="152">
        <f>'Group 1 ITE'!H4</f>
        <v>37975.599999999999</v>
      </c>
      <c r="I4" s="152">
        <f>'Group 1 ITE'!I4</f>
        <v>82919.199999999997</v>
      </c>
      <c r="J4" s="152">
        <f>'Group 1 ITE'!J4</f>
        <v>112881.60000000001</v>
      </c>
      <c r="K4" s="152">
        <f>'Group 1 ITE'!K4</f>
        <v>128211.20000000001</v>
      </c>
      <c r="L4" s="152">
        <f>'Group 1 ITE'!L4</f>
        <v>180122.8</v>
      </c>
      <c r="M4" s="152">
        <f>'Group 1 ITE'!M4</f>
        <v>152599.19999999998</v>
      </c>
      <c r="N4" s="152">
        <f>SUM(B4:M4)</f>
        <v>2032913.4</v>
      </c>
    </row>
    <row r="5" spans="1:15" x14ac:dyDescent="0.2">
      <c r="A5" s="66" t="s">
        <v>24</v>
      </c>
      <c r="B5" s="152">
        <f>'Group 1 ITE'!B5</f>
        <v>123682</v>
      </c>
      <c r="C5" s="154">
        <f>'Group 1 ITE'!C5</f>
        <v>121591.6</v>
      </c>
      <c r="D5" s="153">
        <f>'Group 1 ITE'!D5</f>
        <v>158870.40000000002</v>
      </c>
      <c r="E5" s="153">
        <f>'Group 1 ITE'!E5</f>
        <v>144237.60000000003</v>
      </c>
      <c r="F5" s="152">
        <f>'Group 1 ITE'!F5</f>
        <v>121939.99999999999</v>
      </c>
      <c r="G5" s="153">
        <f>'Group 1 ITE'!G5</f>
        <v>19162</v>
      </c>
      <c r="H5" s="152">
        <f>'Group 1 ITE'!H5</f>
        <v>14981.199999999999</v>
      </c>
      <c r="I5" s="152">
        <f>'Group 1 ITE'!I5</f>
        <v>39369.199999999997</v>
      </c>
      <c r="J5" s="152">
        <f>'Group 1 ITE'!J5</f>
        <v>49472.800000000003</v>
      </c>
      <c r="K5" s="152">
        <f>'Group 1 ITE'!K5</f>
        <v>66892.800000000017</v>
      </c>
      <c r="L5" s="152">
        <f>'Group 1 ITE'!L5</f>
        <v>74557.600000000006</v>
      </c>
      <c r="M5" s="152">
        <f>'Group 1 ITE'!M5</f>
        <v>64454</v>
      </c>
      <c r="N5" s="152">
        <f>SUM(B5:M5)</f>
        <v>999211.20000000007</v>
      </c>
    </row>
    <row r="6" spans="1:15" x14ac:dyDescent="0.2">
      <c r="A6" s="66" t="s">
        <v>28</v>
      </c>
      <c r="B6" s="152">
        <f>'Group 1 ITE'!B6</f>
        <v>1222303.82</v>
      </c>
      <c r="C6" s="152">
        <f>'Group 1 ITE'!C6</f>
        <v>1172102.72</v>
      </c>
      <c r="D6" s="153">
        <f>'Group 1 ITE'!D6</f>
        <v>1333489.9599999997</v>
      </c>
      <c r="E6" s="153">
        <f>'Group 1 ITE'!E6</f>
        <v>1147931.8199999998</v>
      </c>
      <c r="F6" s="152">
        <f>'Group 1 ITE'!F6</f>
        <v>832222.67999999993</v>
      </c>
      <c r="G6" s="153">
        <f>'Group 1 ITE'!G6</f>
        <v>125316.82</v>
      </c>
      <c r="H6" s="152">
        <f>'Group 1 ITE'!H6</f>
        <v>268482.92000000004</v>
      </c>
      <c r="I6" s="152">
        <f>'Group 1 ITE'!I6</f>
        <v>699468.66</v>
      </c>
      <c r="J6" s="152">
        <f>'Group 1 ITE'!J6</f>
        <v>1023730.5800000001</v>
      </c>
      <c r="K6" s="152">
        <f>'Group 1 ITE'!K6</f>
        <v>1198504.78</v>
      </c>
      <c r="L6" s="152">
        <f>'Group 1 ITE'!L6</f>
        <v>1484093.26</v>
      </c>
      <c r="M6" s="152">
        <f>'Group 1 ITE'!M6</f>
        <v>1645480.5</v>
      </c>
      <c r="N6" s="152">
        <f>SUM(B6:M6)</f>
        <v>12153128.52</v>
      </c>
    </row>
    <row r="7" spans="1:15" x14ac:dyDescent="0.2">
      <c r="A7" s="66" t="s">
        <v>1</v>
      </c>
      <c r="B7" s="152">
        <f>'Group 1 ITE'!B7</f>
        <v>1272333</v>
      </c>
      <c r="C7" s="152">
        <f>'Group 1 ITE'!C7</f>
        <v>1194810.5</v>
      </c>
      <c r="D7" s="153">
        <f>'Group 1 ITE'!D7</f>
        <v>1455950.6</v>
      </c>
      <c r="E7" s="153">
        <f>'Group 1 ITE'!E7</f>
        <v>1345467.5</v>
      </c>
      <c r="F7" s="152">
        <v>888572.1</v>
      </c>
      <c r="G7" s="153">
        <f>'Group 1 ITE'!G7</f>
        <v>127042.5</v>
      </c>
      <c r="H7" s="152">
        <f>'Group 1 ITE'!H7</f>
        <v>124818.2</v>
      </c>
      <c r="I7" s="152">
        <f>'Group 1 ITE'!I7</f>
        <v>350707.5</v>
      </c>
      <c r="J7" s="152">
        <f>'Group 1 ITE'!J7</f>
        <v>436668.7</v>
      </c>
      <c r="K7" s="152">
        <f>'Group 1 ITE'!K7</f>
        <v>507859.3</v>
      </c>
      <c r="L7" s="152">
        <f>'Group 1 ITE'!L7</f>
        <v>600199.60000000009</v>
      </c>
      <c r="M7" s="152">
        <f>'Group 1 ITE'!M7</f>
        <v>631693.4</v>
      </c>
      <c r="N7" s="152">
        <f>SUM(B7:M7)</f>
        <v>8936122.9000000004</v>
      </c>
    </row>
    <row r="8" spans="1:15" x14ac:dyDescent="0.2">
      <c r="A8" s="66"/>
      <c r="B8" s="152"/>
      <c r="C8" s="152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</row>
    <row r="9" spans="1:15" x14ac:dyDescent="0.2">
      <c r="A9" s="67" t="s">
        <v>5</v>
      </c>
      <c r="B9" s="160">
        <f>SUM(B3:B8)</f>
        <v>3643435.8200000003</v>
      </c>
      <c r="C9" s="160">
        <f>SUM(C3:C8)</f>
        <v>3395379.62</v>
      </c>
      <c r="D9" s="161">
        <f t="shared" ref="D9:M9" si="0">SUM(D3:D8)</f>
        <v>3941110.56</v>
      </c>
      <c r="E9" s="161">
        <f t="shared" si="0"/>
        <v>3510633.7199999997</v>
      </c>
      <c r="F9" s="160">
        <f t="shared" si="0"/>
        <v>2473213.98</v>
      </c>
      <c r="G9" s="161">
        <f t="shared" si="0"/>
        <v>368995.32</v>
      </c>
      <c r="H9" s="160">
        <f t="shared" si="0"/>
        <v>520326.72000000003</v>
      </c>
      <c r="I9" s="160">
        <f t="shared" si="0"/>
        <v>1353726.1600000001</v>
      </c>
      <c r="J9" s="160">
        <f t="shared" si="0"/>
        <v>1894807.28</v>
      </c>
      <c r="K9" s="160">
        <f t="shared" si="0"/>
        <v>2200748.88</v>
      </c>
      <c r="L9" s="160">
        <f t="shared" si="0"/>
        <v>2676151.66</v>
      </c>
      <c r="M9" s="160">
        <f t="shared" si="0"/>
        <v>2838841.5</v>
      </c>
      <c r="N9" s="160">
        <f>SUM(N3:N8)</f>
        <v>28817371.219999999</v>
      </c>
      <c r="O9" s="68"/>
    </row>
    <row r="10" spans="1:15" ht="12.75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5" x14ac:dyDescent="0.2">
      <c r="A11" s="69" t="s">
        <v>20</v>
      </c>
      <c r="B11" s="203" t="s">
        <v>44</v>
      </c>
      <c r="C11" s="203" t="s">
        <v>45</v>
      </c>
      <c r="D11" s="203" t="s">
        <v>46</v>
      </c>
      <c r="E11" s="203" t="s">
        <v>47</v>
      </c>
      <c r="F11" s="203" t="s">
        <v>48</v>
      </c>
      <c r="G11" s="203" t="s">
        <v>49</v>
      </c>
      <c r="H11" s="203" t="s">
        <v>50</v>
      </c>
      <c r="I11" s="203" t="s">
        <v>51</v>
      </c>
      <c r="J11" s="203" t="s">
        <v>52</v>
      </c>
      <c r="K11" s="203" t="s">
        <v>53</v>
      </c>
      <c r="L11" s="203" t="s">
        <v>54</v>
      </c>
      <c r="M11" s="203" t="s">
        <v>55</v>
      </c>
      <c r="N11" s="204" t="s">
        <v>0</v>
      </c>
    </row>
    <row r="12" spans="1:15" x14ac:dyDescent="0.2">
      <c r="A12" s="66" t="s">
        <v>8</v>
      </c>
      <c r="B12" s="70">
        <f>'Group 1 ITE'!B22</f>
        <v>2073</v>
      </c>
      <c r="C12" s="70">
        <f>'Group 1 ITE'!C22</f>
        <v>1747</v>
      </c>
      <c r="D12" s="70">
        <v>1891</v>
      </c>
      <c r="E12" s="70">
        <f>'Group 1 ITE'!E22</f>
        <v>1714</v>
      </c>
      <c r="F12" s="70">
        <f>'Group 1 ITE'!F22</f>
        <v>1238</v>
      </c>
      <c r="G12" s="70">
        <f>'Group 1 ITE'!G22</f>
        <v>152</v>
      </c>
      <c r="H12" s="70">
        <f>'Group 1 ITE'!H22</f>
        <v>206</v>
      </c>
      <c r="I12" s="70">
        <f>'Group 1 ITE'!I22</f>
        <v>502</v>
      </c>
      <c r="J12" s="70">
        <f>'Group 1 ITE'!J22</f>
        <v>754</v>
      </c>
      <c r="K12" s="70">
        <f>'Group 1 ITE'!K22</f>
        <v>828</v>
      </c>
      <c r="L12" s="70">
        <f>'Group 1 ITE'!L22</f>
        <v>938</v>
      </c>
      <c r="M12" s="70">
        <f>'Group 1 ITE'!M22</f>
        <v>958</v>
      </c>
      <c r="N12" s="70">
        <f>SUM(B12:M12)</f>
        <v>13001</v>
      </c>
    </row>
    <row r="13" spans="1:15" x14ac:dyDescent="0.2">
      <c r="A13" s="66" t="s">
        <v>9</v>
      </c>
      <c r="B13" s="70">
        <f>'Group 1 ITE'!B23</f>
        <v>784</v>
      </c>
      <c r="C13" s="70">
        <f>'Group 1 ITE'!C23</f>
        <v>792</v>
      </c>
      <c r="D13" s="70">
        <f>'Group 1 ITE'!D23</f>
        <v>880</v>
      </c>
      <c r="E13" s="70">
        <f>'Group 1 ITE'!E23</f>
        <v>724</v>
      </c>
      <c r="F13" s="70">
        <f>'Group 1 ITE'!F23</f>
        <v>521</v>
      </c>
      <c r="G13" s="70">
        <f>'Group 1 ITE'!G23</f>
        <v>123</v>
      </c>
      <c r="H13" s="70">
        <f>'Group 1 ITE'!H23</f>
        <v>109</v>
      </c>
      <c r="I13" s="70">
        <f>'Group 1 ITE'!I23</f>
        <v>238</v>
      </c>
      <c r="J13" s="70">
        <f>'Group 1 ITE'!J23</f>
        <v>322</v>
      </c>
      <c r="K13" s="70">
        <f>'Group 1 ITE'!K23</f>
        <v>368</v>
      </c>
      <c r="L13" s="70">
        <f>'Group 1 ITE'!L23</f>
        <v>513</v>
      </c>
      <c r="M13" s="70">
        <f>'Group 1 ITE'!M23</f>
        <v>438</v>
      </c>
      <c r="N13" s="70">
        <f>SUM(B13:M13)</f>
        <v>5812</v>
      </c>
    </row>
    <row r="14" spans="1:15" x14ac:dyDescent="0.2">
      <c r="A14" s="66" t="s">
        <v>24</v>
      </c>
      <c r="B14" s="70">
        <f>'Group 1 ITE'!B24</f>
        <v>355</v>
      </c>
      <c r="C14" s="70">
        <f>'Group 1 ITE'!C24</f>
        <v>347</v>
      </c>
      <c r="D14" s="70">
        <f>'Group 1 ITE'!D24</f>
        <v>456</v>
      </c>
      <c r="E14" s="70">
        <f>'Group 1 ITE'!E24</f>
        <v>412</v>
      </c>
      <c r="F14" s="70">
        <f>'Group 1 ITE'!F24</f>
        <v>346</v>
      </c>
      <c r="G14" s="70">
        <f>'Group 1 ITE'!G24</f>
        <v>53</v>
      </c>
      <c r="H14" s="70">
        <f>'Group 1 ITE'!H24</f>
        <v>43</v>
      </c>
      <c r="I14" s="70">
        <f>'Group 1 ITE'!I24</f>
        <v>113</v>
      </c>
      <c r="J14" s="70">
        <f>'Group 1 ITE'!J24</f>
        <v>142</v>
      </c>
      <c r="K14" s="70">
        <f>'Group 1 ITE'!K24</f>
        <v>192</v>
      </c>
      <c r="L14" s="70">
        <f>'Group 1 ITE'!L24</f>
        <v>214</v>
      </c>
      <c r="M14" s="70">
        <f>'Group 1 ITE'!M24</f>
        <v>183</v>
      </c>
      <c r="N14" s="70">
        <f>SUM(B14:M14)</f>
        <v>2856</v>
      </c>
    </row>
    <row r="15" spans="1:15" x14ac:dyDescent="0.2">
      <c r="A15" s="66" t="s">
        <v>28</v>
      </c>
      <c r="B15" s="70">
        <f>'Group 1 ITE'!B25</f>
        <v>3280</v>
      </c>
      <c r="C15" s="70">
        <f>'Group 1 ITE'!C25</f>
        <v>3147</v>
      </c>
      <c r="D15" s="70">
        <f>'Group 1 ITE'!D25</f>
        <v>3574</v>
      </c>
      <c r="E15" s="70">
        <f>'Group 1 ITE'!E25</f>
        <v>3085</v>
      </c>
      <c r="F15" s="70">
        <f>'Group 1 ITE'!F25</f>
        <v>2228</v>
      </c>
      <c r="G15" s="70">
        <f>'Group 1 ITE'!G25</f>
        <v>336</v>
      </c>
      <c r="H15" s="70">
        <f>'Group 1 ITE'!H25</f>
        <v>718</v>
      </c>
      <c r="I15" s="70">
        <f>'Group 1 ITE'!I25</f>
        <v>1874</v>
      </c>
      <c r="J15" s="70">
        <f>'Group 1 ITE'!J25</f>
        <v>2744</v>
      </c>
      <c r="K15" s="70">
        <f>'Group 1 ITE'!K25</f>
        <v>3209</v>
      </c>
      <c r="L15" s="70">
        <f>'Group 1 ITE'!L25</f>
        <v>3974</v>
      </c>
      <c r="M15" s="70">
        <f>'Group 1 ITE'!M25</f>
        <v>4405</v>
      </c>
      <c r="N15" s="70">
        <f>SUM(B15:M15)</f>
        <v>32574</v>
      </c>
    </row>
    <row r="16" spans="1:15" x14ac:dyDescent="0.2">
      <c r="A16" s="66" t="s">
        <v>1</v>
      </c>
      <c r="B16" s="70">
        <f>'Group 1 ITE'!B26</f>
        <v>3554</v>
      </c>
      <c r="C16" s="70">
        <f>'Group 1 ITE'!C26</f>
        <v>3341</v>
      </c>
      <c r="D16" s="70">
        <f>'Group 1 ITE'!D26</f>
        <v>4065</v>
      </c>
      <c r="E16" s="70">
        <f>'Group 1 ITE'!E26</f>
        <v>3755</v>
      </c>
      <c r="F16" s="70">
        <v>2475</v>
      </c>
      <c r="G16" s="70">
        <f>'Group 1 ITE'!G26</f>
        <v>355</v>
      </c>
      <c r="H16" s="70">
        <f>'Group 1 ITE'!H26</f>
        <v>345</v>
      </c>
      <c r="I16" s="70">
        <f>'Group 1 ITE'!I26</f>
        <v>975</v>
      </c>
      <c r="J16" s="70">
        <f>'Group 1 ITE'!J26</f>
        <v>1214</v>
      </c>
      <c r="K16" s="70">
        <f>'Group 1 ITE'!K26</f>
        <v>1405</v>
      </c>
      <c r="L16" s="70">
        <f>'Group 1 ITE'!L26</f>
        <v>1659</v>
      </c>
      <c r="M16" s="70">
        <f>'Group 1 ITE'!M26</f>
        <v>1747</v>
      </c>
      <c r="N16" s="70">
        <f>SUM(B16:M16)</f>
        <v>24890</v>
      </c>
    </row>
    <row r="17" spans="1:15" x14ac:dyDescent="0.2">
      <c r="A17" s="66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5" x14ac:dyDescent="0.2">
      <c r="A18" s="67" t="s">
        <v>11</v>
      </c>
      <c r="B18" s="162">
        <f>SUM(B12:B17)</f>
        <v>10046</v>
      </c>
      <c r="C18" s="162">
        <f t="shared" ref="C18:M18" si="1">SUM(C12:C17)</f>
        <v>9374</v>
      </c>
      <c r="D18" s="162">
        <f t="shared" si="1"/>
        <v>10866</v>
      </c>
      <c r="E18" s="162">
        <f t="shared" si="1"/>
        <v>9690</v>
      </c>
      <c r="F18" s="162">
        <f t="shared" si="1"/>
        <v>6808</v>
      </c>
      <c r="G18" s="162">
        <f t="shared" si="1"/>
        <v>1019</v>
      </c>
      <c r="H18" s="162">
        <f t="shared" si="1"/>
        <v>1421</v>
      </c>
      <c r="I18" s="162">
        <f t="shared" si="1"/>
        <v>3702</v>
      </c>
      <c r="J18" s="162">
        <f t="shared" si="1"/>
        <v>5176</v>
      </c>
      <c r="K18" s="162">
        <f t="shared" si="1"/>
        <v>6002</v>
      </c>
      <c r="L18" s="162">
        <f t="shared" si="1"/>
        <v>7298</v>
      </c>
      <c r="M18" s="162">
        <f t="shared" si="1"/>
        <v>7731</v>
      </c>
      <c r="N18" s="162">
        <f>SUM(N12:N17)</f>
        <v>79133</v>
      </c>
    </row>
    <row r="19" spans="1:15" ht="13.5" customHeight="1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  <row r="20" spans="1:15" x14ac:dyDescent="0.2">
      <c r="A20" s="108" t="s">
        <v>69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1:15" s="65" customFormat="1" x14ac:dyDescent="0.2">
      <c r="A21" s="63" t="s">
        <v>4</v>
      </c>
      <c r="B21" s="203" t="s">
        <v>44</v>
      </c>
      <c r="C21" s="203" t="s">
        <v>45</v>
      </c>
      <c r="D21" s="203" t="s">
        <v>46</v>
      </c>
      <c r="E21" s="203" t="s">
        <v>47</v>
      </c>
      <c r="F21" s="203" t="s">
        <v>48</v>
      </c>
      <c r="G21" s="203" t="s">
        <v>49</v>
      </c>
      <c r="H21" s="203" t="s">
        <v>50</v>
      </c>
      <c r="I21" s="203" t="s">
        <v>51</v>
      </c>
      <c r="J21" s="203" t="s">
        <v>52</v>
      </c>
      <c r="K21" s="203" t="s">
        <v>53</v>
      </c>
      <c r="L21" s="203" t="s">
        <v>54</v>
      </c>
      <c r="M21" s="203" t="s">
        <v>55</v>
      </c>
      <c r="N21" s="204" t="s">
        <v>0</v>
      </c>
    </row>
    <row r="22" spans="1:15" x14ac:dyDescent="0.2">
      <c r="A22" s="66" t="s">
        <v>1</v>
      </c>
      <c r="B22" s="152">
        <v>0</v>
      </c>
      <c r="C22" s="152">
        <v>0</v>
      </c>
      <c r="D22" s="153">
        <v>0</v>
      </c>
      <c r="E22" s="153">
        <v>0</v>
      </c>
      <c r="F22" s="152">
        <v>0</v>
      </c>
      <c r="G22" s="153">
        <v>0</v>
      </c>
      <c r="H22" s="152">
        <f>+'Group 1 Cat 2 ITE -Rechargeable'!H3</f>
        <v>208208</v>
      </c>
      <c r="I22" s="152">
        <f>+'Group 1 Cat 2 ITE -Rechargeable'!I3</f>
        <v>707449.6</v>
      </c>
      <c r="J22" s="152">
        <f>+'Group 1 Cat 2 ITE -Rechargeable'!J3</f>
        <v>1295465.5999999999</v>
      </c>
      <c r="K22" s="152">
        <f>+'Group 1 Cat 2 ITE -Rechargeable'!K3</f>
        <v>1744371.2</v>
      </c>
      <c r="L22" s="152">
        <f>+'Group 1 Cat 2 ITE -Rechargeable'!L3</f>
        <v>2184124.7999999998</v>
      </c>
      <c r="M22" s="152">
        <f>+'Group 1 Cat 2 ITE -Rechargeable'!M3</f>
        <v>2636691.2000000002</v>
      </c>
      <c r="N22" s="152">
        <f>SUM(B22:M22)</f>
        <v>8776310.3999999985</v>
      </c>
    </row>
    <row r="23" spans="1:15" x14ac:dyDescent="0.2">
      <c r="A23" s="66"/>
      <c r="B23" s="152"/>
      <c r="C23" s="152"/>
      <c r="D23" s="153"/>
      <c r="E23" s="153"/>
      <c r="F23" s="152"/>
      <c r="G23" s="153"/>
      <c r="H23" s="152"/>
      <c r="I23" s="152"/>
      <c r="J23" s="152"/>
      <c r="K23" s="152"/>
      <c r="L23" s="152"/>
      <c r="M23" s="152"/>
      <c r="N23" s="152"/>
    </row>
    <row r="24" spans="1:15" x14ac:dyDescent="0.2">
      <c r="A24" s="67" t="s">
        <v>5</v>
      </c>
      <c r="B24" s="160">
        <f t="shared" ref="B24:N24" si="2">SUM(B22:B22)</f>
        <v>0</v>
      </c>
      <c r="C24" s="160">
        <f t="shared" si="2"/>
        <v>0</v>
      </c>
      <c r="D24" s="161">
        <f t="shared" si="2"/>
        <v>0</v>
      </c>
      <c r="E24" s="161">
        <f t="shared" si="2"/>
        <v>0</v>
      </c>
      <c r="F24" s="160">
        <f t="shared" si="2"/>
        <v>0</v>
      </c>
      <c r="G24" s="161">
        <f t="shared" si="2"/>
        <v>0</v>
      </c>
      <c r="H24" s="160">
        <f t="shared" si="2"/>
        <v>208208</v>
      </c>
      <c r="I24" s="160">
        <f t="shared" si="2"/>
        <v>707449.6</v>
      </c>
      <c r="J24" s="160">
        <f t="shared" si="2"/>
        <v>1295465.5999999999</v>
      </c>
      <c r="K24" s="160">
        <f t="shared" si="2"/>
        <v>1744371.2</v>
      </c>
      <c r="L24" s="160">
        <f t="shared" si="2"/>
        <v>2184124.7999999998</v>
      </c>
      <c r="M24" s="160">
        <f t="shared" si="2"/>
        <v>2636691.2000000002</v>
      </c>
      <c r="N24" s="160">
        <f t="shared" si="2"/>
        <v>8776310.3999999985</v>
      </c>
      <c r="O24" s="68"/>
    </row>
    <row r="25" spans="1:15" ht="12.75" customHeight="1" x14ac:dyDescent="0.2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1:15" x14ac:dyDescent="0.2">
      <c r="A26" s="69" t="s">
        <v>20</v>
      </c>
      <c r="B26" s="203" t="s">
        <v>44</v>
      </c>
      <c r="C26" s="203" t="s">
        <v>45</v>
      </c>
      <c r="D26" s="203" t="s">
        <v>46</v>
      </c>
      <c r="E26" s="203" t="s">
        <v>47</v>
      </c>
      <c r="F26" s="203" t="s">
        <v>48</v>
      </c>
      <c r="G26" s="203" t="s">
        <v>49</v>
      </c>
      <c r="H26" s="203" t="s">
        <v>50</v>
      </c>
      <c r="I26" s="203" t="s">
        <v>51</v>
      </c>
      <c r="J26" s="203" t="s">
        <v>52</v>
      </c>
      <c r="K26" s="203" t="s">
        <v>53</v>
      </c>
      <c r="L26" s="203" t="s">
        <v>54</v>
      </c>
      <c r="M26" s="203" t="s">
        <v>55</v>
      </c>
      <c r="N26" s="204" t="s">
        <v>0</v>
      </c>
    </row>
    <row r="27" spans="1:15" x14ac:dyDescent="0.2">
      <c r="A27" s="66" t="s">
        <v>1</v>
      </c>
      <c r="B27" s="70">
        <f>'Group 1 ITE'!B45</f>
        <v>0</v>
      </c>
      <c r="C27" s="70">
        <f>'Group 1 ITE'!C45</f>
        <v>0</v>
      </c>
      <c r="D27" s="70">
        <f>'Group 1 ITE'!D45</f>
        <v>0</v>
      </c>
      <c r="E27" s="70">
        <f>'Group 1 ITE'!E45</f>
        <v>0</v>
      </c>
      <c r="F27" s="70">
        <v>0</v>
      </c>
      <c r="G27" s="70">
        <f>'Group 1 ITE'!G45</f>
        <v>0</v>
      </c>
      <c r="H27" s="70">
        <f>+'Group 1 Cat 2 ITE -Rechargeable'!H12</f>
        <v>453</v>
      </c>
      <c r="I27" s="70">
        <f>+'Group 1 Cat 2 ITE -Rechargeable'!I12</f>
        <v>1536</v>
      </c>
      <c r="J27" s="70">
        <f>+'Group 1 Cat 2 ITE -Rechargeable'!J12</f>
        <v>2817</v>
      </c>
      <c r="K27" s="70">
        <f>+'Group 1 Cat 2 ITE -Rechargeable'!K12</f>
        <v>3801</v>
      </c>
      <c r="L27" s="70">
        <f>+'Group 1 Cat 2 ITE -Rechargeable'!L12</f>
        <v>4767</v>
      </c>
      <c r="M27" s="70">
        <f>+'Group 1 Cat 2 ITE -Rechargeable'!M12</f>
        <v>5748</v>
      </c>
      <c r="N27" s="70">
        <f>SUM(B27:M27)</f>
        <v>19122</v>
      </c>
    </row>
    <row r="28" spans="1:15" x14ac:dyDescent="0.2">
      <c r="A28" s="66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1:15" x14ac:dyDescent="0.2">
      <c r="A29" s="67" t="s">
        <v>11</v>
      </c>
      <c r="B29" s="162">
        <f t="shared" ref="B29:N29" si="3">SUM(B27:B27)</f>
        <v>0</v>
      </c>
      <c r="C29" s="162">
        <f t="shared" si="3"/>
        <v>0</v>
      </c>
      <c r="D29" s="162">
        <f t="shared" si="3"/>
        <v>0</v>
      </c>
      <c r="E29" s="162">
        <f t="shared" si="3"/>
        <v>0</v>
      </c>
      <c r="F29" s="162">
        <f t="shared" si="3"/>
        <v>0</v>
      </c>
      <c r="G29" s="162">
        <f t="shared" si="3"/>
        <v>0</v>
      </c>
      <c r="H29" s="162">
        <f t="shared" si="3"/>
        <v>453</v>
      </c>
      <c r="I29" s="162">
        <f t="shared" si="3"/>
        <v>1536</v>
      </c>
      <c r="J29" s="162">
        <f t="shared" si="3"/>
        <v>2817</v>
      </c>
      <c r="K29" s="162">
        <f t="shared" si="3"/>
        <v>3801</v>
      </c>
      <c r="L29" s="162">
        <f t="shared" si="3"/>
        <v>4767</v>
      </c>
      <c r="M29" s="162">
        <f t="shared" si="3"/>
        <v>5748</v>
      </c>
      <c r="N29" s="162">
        <f t="shared" si="3"/>
        <v>19122</v>
      </c>
    </row>
    <row r="30" spans="1:15" ht="13.5" customHeight="1" x14ac:dyDescent="0.2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</row>
    <row r="31" spans="1:15" x14ac:dyDescent="0.2">
      <c r="A31" s="108" t="s">
        <v>62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5" s="65" customFormat="1" x14ac:dyDescent="0.2">
      <c r="A32" s="63" t="s">
        <v>4</v>
      </c>
      <c r="B32" s="203" t="s">
        <v>44</v>
      </c>
      <c r="C32" s="203" t="s">
        <v>45</v>
      </c>
      <c r="D32" s="203" t="s">
        <v>46</v>
      </c>
      <c r="E32" s="203" t="s">
        <v>47</v>
      </c>
      <c r="F32" s="203" t="s">
        <v>48</v>
      </c>
      <c r="G32" s="203" t="s">
        <v>49</v>
      </c>
      <c r="H32" s="203" t="s">
        <v>50</v>
      </c>
      <c r="I32" s="203" t="s">
        <v>51</v>
      </c>
      <c r="J32" s="203" t="s">
        <v>52</v>
      </c>
      <c r="K32" s="203" t="s">
        <v>53</v>
      </c>
      <c r="L32" s="203" t="s">
        <v>54</v>
      </c>
      <c r="M32" s="203" t="s">
        <v>55</v>
      </c>
      <c r="N32" s="204" t="s">
        <v>0</v>
      </c>
    </row>
    <row r="33" spans="1:15" x14ac:dyDescent="0.2">
      <c r="A33" s="66" t="s">
        <v>8</v>
      </c>
      <c r="B33" s="152">
        <f>'Group 2 BTE'!B3</f>
        <v>208104</v>
      </c>
      <c r="C33" s="152">
        <f>'Group 2 BTE'!C3</f>
        <v>188728.8</v>
      </c>
      <c r="D33" s="153">
        <v>229273.2</v>
      </c>
      <c r="E33" s="153">
        <f>'Group 2 BTE'!E3</f>
        <v>200928</v>
      </c>
      <c r="F33" s="152">
        <f>'Group 2 BTE'!F3</f>
        <v>116251.2</v>
      </c>
      <c r="G33" s="153">
        <f>'Group 2 BTE'!G3</f>
        <v>19016.400000000001</v>
      </c>
      <c r="H33" s="152">
        <f>'Group 2 BTE'!H3</f>
        <v>41620.800000000003</v>
      </c>
      <c r="I33" s="152">
        <f>'Group 2 BTE'!I3</f>
        <v>105487.2</v>
      </c>
      <c r="J33" s="152">
        <f>'Group 2 BTE'!J3</f>
        <v>137779.20000000001</v>
      </c>
      <c r="K33" s="152">
        <f>'Group 2 BTE'!K3</f>
        <v>136702.79999999999</v>
      </c>
      <c r="L33" s="152">
        <f>'Group 2 BTE'!L3</f>
        <v>150337.19999999998</v>
      </c>
      <c r="M33" s="152">
        <f>'Group 2 BTE'!M3</f>
        <v>169712.402</v>
      </c>
      <c r="N33" s="152">
        <f>SUM(B33:M33)</f>
        <v>1703941.202</v>
      </c>
    </row>
    <row r="34" spans="1:15" x14ac:dyDescent="0.2">
      <c r="A34" s="66" t="s">
        <v>9</v>
      </c>
      <c r="B34" s="152">
        <f>'Group 2 BTE'!B4</f>
        <v>206313</v>
      </c>
      <c r="C34" s="152">
        <f>'Group 2 BTE'!C4</f>
        <v>178354.8</v>
      </c>
      <c r="D34" s="153">
        <f>'Group 2 BTE'!D4</f>
        <v>191851.92</v>
      </c>
      <c r="E34" s="153">
        <f>'Group 2 BTE'!E4</f>
        <v>173855.76</v>
      </c>
      <c r="F34" s="152">
        <f>'Group 2 BTE'!F4</f>
        <v>130793.52</v>
      </c>
      <c r="G34" s="153">
        <f>'Group 2 BTE'!G4</f>
        <v>21209.759999999998</v>
      </c>
      <c r="H34" s="152">
        <f>'Group 2 BTE'!H4</f>
        <v>23137.920000000002</v>
      </c>
      <c r="I34" s="152">
        <f>'Group 2 BTE'!I4</f>
        <v>51417.599999999999</v>
      </c>
      <c r="J34" s="152">
        <f>'Group 2 BTE'!J4</f>
        <v>93515.760000000009</v>
      </c>
      <c r="K34" s="152">
        <f>'Group 2 BTE'!K4</f>
        <v>97050.72</v>
      </c>
      <c r="L34" s="152">
        <f>'Group 2 BTE'!L4</f>
        <v>117617.76000000001</v>
      </c>
      <c r="M34" s="152">
        <f>'Group 2 BTE'!M4</f>
        <v>119224.56</v>
      </c>
      <c r="N34" s="152">
        <f>SUM(B34:M34)</f>
        <v>1404343.08</v>
      </c>
    </row>
    <row r="35" spans="1:15" x14ac:dyDescent="0.2">
      <c r="A35" s="66" t="s">
        <v>24</v>
      </c>
      <c r="B35" s="152">
        <f>'Group 2 BTE'!B5</f>
        <v>14304.16</v>
      </c>
      <c r="C35" s="152">
        <f>'Group 2 BTE'!C5</f>
        <v>11816.48</v>
      </c>
      <c r="D35" s="153">
        <f>'Group 2 BTE'!D5</f>
        <v>15237.04</v>
      </c>
      <c r="E35" s="153">
        <f>'Group 2 BTE'!E5</f>
        <v>13371.279999999999</v>
      </c>
      <c r="F35" s="152">
        <f>'Group 2 BTE'!F5</f>
        <v>12749.36</v>
      </c>
      <c r="G35" s="153">
        <f>'Group 2 BTE'!G5</f>
        <v>1243.8399999999999</v>
      </c>
      <c r="H35" s="152">
        <f>'Group 2 BTE'!H5</f>
        <v>1243.8399999999999</v>
      </c>
      <c r="I35" s="152">
        <f>'Group 2 BTE'!I5</f>
        <v>5597.28</v>
      </c>
      <c r="J35" s="152">
        <f>'Group 2 BTE'!J5</f>
        <v>6841.119999999999</v>
      </c>
      <c r="K35" s="152">
        <f>'Group 2 BTE'!K5</f>
        <v>8084.9599999999991</v>
      </c>
      <c r="L35" s="152">
        <f>'Group 2 BTE'!L5</f>
        <v>9950.7199999999993</v>
      </c>
      <c r="M35" s="152">
        <f>'Group 2 BTE'!M5</f>
        <v>5908.24</v>
      </c>
      <c r="N35" s="152">
        <f>SUM(B35:M35)</f>
        <v>106348.31999999999</v>
      </c>
    </row>
    <row r="36" spans="1:15" x14ac:dyDescent="0.2">
      <c r="A36" s="66" t="s">
        <v>28</v>
      </c>
      <c r="B36" s="152">
        <f>'Group 2 BTE'!B6</f>
        <v>539110.68000000005</v>
      </c>
      <c r="C36" s="152">
        <f>'Group 2 BTE'!C6</f>
        <v>500234.16</v>
      </c>
      <c r="D36" s="153">
        <f>'Group 2 BTE'!D6</f>
        <v>576267</v>
      </c>
      <c r="E36" s="153">
        <f>'Group 2 BTE'!E6</f>
        <v>540486.84</v>
      </c>
      <c r="F36" s="152">
        <f>'Group 2 BTE'!F6</f>
        <v>334406.88</v>
      </c>
      <c r="G36" s="153">
        <f>'Group 2 BTE'!G6</f>
        <v>51606</v>
      </c>
      <c r="H36" s="152">
        <f>'Group 2 BTE'!H6</f>
        <v>106996.44</v>
      </c>
      <c r="I36" s="152">
        <f>'Group 2 BTE'!I6</f>
        <v>272479.68</v>
      </c>
      <c r="J36" s="152">
        <f>'Group 2 BTE'!J6</f>
        <v>408719.52</v>
      </c>
      <c r="K36" s="152">
        <f>'Group 2 BTE'!K6</f>
        <v>505738.8</v>
      </c>
      <c r="L36" s="152">
        <f>'Group 2 BTE'!L6</f>
        <v>537734.52</v>
      </c>
      <c r="M36" s="152">
        <f>'Group 2 BTE'!M6</f>
        <v>564913.67999999993</v>
      </c>
      <c r="N36" s="152">
        <f>SUM(B36:M36)</f>
        <v>4938694.1999999993</v>
      </c>
    </row>
    <row r="37" spans="1:15" x14ac:dyDescent="0.2">
      <c r="A37" s="66" t="s">
        <v>1</v>
      </c>
      <c r="B37" s="152">
        <f>'Group 2 BTE'!B7</f>
        <v>100129.32</v>
      </c>
      <c r="C37" s="152">
        <f>'Group 2 BTE'!C7</f>
        <v>97019.520000000004</v>
      </c>
      <c r="D37" s="153">
        <f>'Group 2 BTE'!D7</f>
        <v>92355.12</v>
      </c>
      <c r="E37" s="153">
        <f>'Group 2 BTE'!E7</f>
        <v>93909.919999999984</v>
      </c>
      <c r="F37" s="152">
        <f>'Group 2 BTE'!F7</f>
        <v>56905.68</v>
      </c>
      <c r="G37" s="153">
        <f>'Group 2 BTE'!G7</f>
        <v>12749.36</v>
      </c>
      <c r="H37" s="152">
        <f>'Group 2 BTE'!H7</f>
        <v>18968.559999999998</v>
      </c>
      <c r="I37" s="152">
        <f>'Group 2 BTE'!I7</f>
        <v>38870</v>
      </c>
      <c r="J37" s="152">
        <f>'Group 2 BTE'!J7</f>
        <v>52552.240000000005</v>
      </c>
      <c r="K37" s="152">
        <f>'Group 2 BTE'!K7</f>
        <v>68100.239999999991</v>
      </c>
      <c r="L37" s="152">
        <f>'Group 2 BTE'!L7</f>
        <v>86757.84</v>
      </c>
      <c r="M37" s="152">
        <f>'Group 2 BTE'!M7</f>
        <v>72142.720000000001</v>
      </c>
      <c r="N37" s="152">
        <f>SUM(B37:M37)</f>
        <v>790460.5199999999</v>
      </c>
    </row>
    <row r="38" spans="1:15" x14ac:dyDescent="0.2">
      <c r="A38" s="66"/>
      <c r="B38" s="152"/>
      <c r="C38" s="152"/>
      <c r="D38" s="152"/>
      <c r="E38" s="153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5" x14ac:dyDescent="0.2">
      <c r="A39" s="67" t="s">
        <v>5</v>
      </c>
      <c r="B39" s="160">
        <f>SUM(B33:B38)</f>
        <v>1067961.1600000001</v>
      </c>
      <c r="C39" s="160">
        <f t="shared" ref="C39:M39" si="4">SUM(C33:C38)</f>
        <v>976153.76</v>
      </c>
      <c r="D39" s="161">
        <f t="shared" si="4"/>
        <v>1104984.2799999998</v>
      </c>
      <c r="E39" s="161">
        <f t="shared" si="4"/>
        <v>1022551.8</v>
      </c>
      <c r="F39" s="160">
        <f t="shared" si="4"/>
        <v>651106.64</v>
      </c>
      <c r="G39" s="161">
        <f t="shared" si="4"/>
        <v>105825.36</v>
      </c>
      <c r="H39" s="160">
        <f t="shared" si="4"/>
        <v>191967.56</v>
      </c>
      <c r="I39" s="160">
        <f t="shared" si="4"/>
        <v>473851.76</v>
      </c>
      <c r="J39" s="160">
        <f t="shared" si="4"/>
        <v>699407.84000000008</v>
      </c>
      <c r="K39" s="160">
        <f t="shared" si="4"/>
        <v>815677.52</v>
      </c>
      <c r="L39" s="160">
        <f t="shared" si="4"/>
        <v>902398.03999999992</v>
      </c>
      <c r="M39" s="160">
        <f t="shared" si="4"/>
        <v>931901.60199999996</v>
      </c>
      <c r="N39" s="160">
        <f>SUM(N33:N38)</f>
        <v>8943787.3219999988</v>
      </c>
      <c r="O39" s="68"/>
    </row>
    <row r="40" spans="1:15" ht="12" customHeight="1" x14ac:dyDescent="0.2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</row>
    <row r="41" spans="1:15" x14ac:dyDescent="0.2">
      <c r="A41" s="69" t="s">
        <v>20</v>
      </c>
      <c r="B41" s="203" t="s">
        <v>44</v>
      </c>
      <c r="C41" s="203" t="s">
        <v>45</v>
      </c>
      <c r="D41" s="203" t="s">
        <v>46</v>
      </c>
      <c r="E41" s="203" t="s">
        <v>47</v>
      </c>
      <c r="F41" s="203" t="s">
        <v>48</v>
      </c>
      <c r="G41" s="203" t="s">
        <v>49</v>
      </c>
      <c r="H41" s="203" t="s">
        <v>50</v>
      </c>
      <c r="I41" s="203" t="s">
        <v>51</v>
      </c>
      <c r="J41" s="203" t="s">
        <v>52</v>
      </c>
      <c r="K41" s="203" t="s">
        <v>53</v>
      </c>
      <c r="L41" s="203" t="s">
        <v>54</v>
      </c>
      <c r="M41" s="203" t="s">
        <v>55</v>
      </c>
      <c r="N41" s="204" t="s">
        <v>0</v>
      </c>
    </row>
    <row r="42" spans="1:15" x14ac:dyDescent="0.2">
      <c r="A42" s="66" t="s">
        <v>8</v>
      </c>
      <c r="B42" s="70">
        <f>'Group 2 BTE'!B22</f>
        <v>577</v>
      </c>
      <c r="C42" s="70">
        <f>'Group 2 BTE'!C22</f>
        <v>523</v>
      </c>
      <c r="D42" s="70">
        <v>636</v>
      </c>
      <c r="E42" s="70">
        <f>'Group 2 BTE'!E22</f>
        <v>558</v>
      </c>
      <c r="F42" s="70">
        <f>'Group 2 BTE'!F22</f>
        <v>321</v>
      </c>
      <c r="G42" s="70">
        <f>'Group 2 BTE'!G22</f>
        <v>53</v>
      </c>
      <c r="H42" s="70">
        <f>'Group 2 BTE'!H22</f>
        <v>116</v>
      </c>
      <c r="I42" s="70">
        <f>'Group 2 BTE'!I22</f>
        <v>292</v>
      </c>
      <c r="J42" s="70">
        <f>'Group 2 BTE'!J22</f>
        <v>380</v>
      </c>
      <c r="K42" s="70">
        <f>'Group 2 BTE'!K22</f>
        <v>381</v>
      </c>
      <c r="L42" s="70">
        <f>'Group 2 BTE'!L22</f>
        <v>419</v>
      </c>
      <c r="M42" s="70">
        <f>'Group 2 BTE'!M22</f>
        <v>469</v>
      </c>
      <c r="N42" s="70">
        <f>SUM(B42:M42)</f>
        <v>4725</v>
      </c>
    </row>
    <row r="43" spans="1:15" x14ac:dyDescent="0.2">
      <c r="A43" s="66" t="s">
        <v>9</v>
      </c>
      <c r="B43" s="70">
        <f>'Group 2 BTE'!B23</f>
        <v>634</v>
      </c>
      <c r="C43" s="70">
        <f>'Group 2 BTE'!C23</f>
        <v>555</v>
      </c>
      <c r="D43" s="70">
        <f>'Group 2 BTE'!D23</f>
        <v>593</v>
      </c>
      <c r="E43" s="70">
        <f>'Group 2 BTE'!E23</f>
        <v>541</v>
      </c>
      <c r="F43" s="70">
        <f>'Group 2 BTE'!F23</f>
        <v>407</v>
      </c>
      <c r="G43" s="70">
        <f>'Group 2 BTE'!G23</f>
        <v>66</v>
      </c>
      <c r="H43" s="70">
        <f>'Group 2 BTE'!H23</f>
        <v>72</v>
      </c>
      <c r="I43" s="70">
        <f>'Group 2 BTE'!I23</f>
        <v>160</v>
      </c>
      <c r="J43" s="70">
        <f>'Group 2 BTE'!J23</f>
        <v>291</v>
      </c>
      <c r="K43" s="70">
        <f>'Group 2 BTE'!K23</f>
        <v>302</v>
      </c>
      <c r="L43" s="70">
        <f>'Group 2 BTE'!L23</f>
        <v>364</v>
      </c>
      <c r="M43" s="70">
        <f>'Group 2 BTE'!M23</f>
        <v>370</v>
      </c>
      <c r="N43" s="70">
        <f>SUM(B43:M43)</f>
        <v>4355</v>
      </c>
    </row>
    <row r="44" spans="1:15" x14ac:dyDescent="0.2">
      <c r="A44" s="66" t="s">
        <v>24</v>
      </c>
      <c r="B44" s="70">
        <f>'Group 2 BTE'!B24</f>
        <v>46</v>
      </c>
      <c r="C44" s="70">
        <f>'Group 2 BTE'!C24</f>
        <v>38</v>
      </c>
      <c r="D44" s="70">
        <f>'Group 2 BTE'!D24</f>
        <v>49</v>
      </c>
      <c r="E44" s="70">
        <f>'Group 2 BTE'!E24</f>
        <v>43</v>
      </c>
      <c r="F44" s="70">
        <f>'Group 2 BTE'!F24</f>
        <v>41</v>
      </c>
      <c r="G44" s="70">
        <f>'Group 2 BTE'!G24</f>
        <v>4</v>
      </c>
      <c r="H44" s="70">
        <f>'Group 2 BTE'!H24</f>
        <v>4</v>
      </c>
      <c r="I44" s="70">
        <f>'Group 2 BTE'!I24</f>
        <v>18</v>
      </c>
      <c r="J44" s="70">
        <f>'Group 2 BTE'!J24</f>
        <v>22</v>
      </c>
      <c r="K44" s="70">
        <f>'Group 2 BTE'!K24</f>
        <v>26</v>
      </c>
      <c r="L44" s="70">
        <f>'Group 2 BTE'!L24</f>
        <v>32</v>
      </c>
      <c r="M44" s="70">
        <f>'Group 2 BTE'!M24</f>
        <v>19</v>
      </c>
      <c r="N44" s="70">
        <f>SUM(B44:M44)</f>
        <v>342</v>
      </c>
    </row>
    <row r="45" spans="1:15" x14ac:dyDescent="0.2">
      <c r="A45" s="66" t="s">
        <v>28</v>
      </c>
      <c r="B45" s="70">
        <f>'Group 2 BTE'!B25</f>
        <v>1565</v>
      </c>
      <c r="C45" s="70">
        <f>'Group 2 BTE'!C25</f>
        <v>1449</v>
      </c>
      <c r="D45" s="70">
        <f>'Group 2 BTE'!D25</f>
        <v>1663</v>
      </c>
      <c r="E45" s="70">
        <f>'Group 2 BTE'!E25</f>
        <v>1565</v>
      </c>
      <c r="F45" s="70">
        <f>'Group 2 BTE'!F25</f>
        <v>967</v>
      </c>
      <c r="G45" s="70">
        <f>'Group 2 BTE'!G25</f>
        <v>150</v>
      </c>
      <c r="H45" s="70">
        <f>'Group 2 BTE'!H25</f>
        <v>309</v>
      </c>
      <c r="I45" s="70">
        <f>'Group 2 BTE'!I25</f>
        <v>792</v>
      </c>
      <c r="J45" s="70">
        <f>'Group 2 BTE'!J25</f>
        <v>1186</v>
      </c>
      <c r="K45" s="70">
        <f>'Group 2 BTE'!K25</f>
        <v>1467</v>
      </c>
      <c r="L45" s="70">
        <f>'Group 2 BTE'!L25</f>
        <v>1557</v>
      </c>
      <c r="M45" s="70">
        <f>'Group 2 BTE'!M25</f>
        <v>1639</v>
      </c>
      <c r="N45" s="70">
        <f>SUM(B45:M45)</f>
        <v>14309</v>
      </c>
    </row>
    <row r="46" spans="1:15" x14ac:dyDescent="0.2">
      <c r="A46" s="66" t="s">
        <v>1</v>
      </c>
      <c r="B46" s="70">
        <f>'Group 2 BTE'!B26</f>
        <v>322</v>
      </c>
      <c r="C46" s="70">
        <f>'Group 2 BTE'!C26</f>
        <v>312</v>
      </c>
      <c r="D46" s="70">
        <f>'Group 2 BTE'!D26</f>
        <v>297</v>
      </c>
      <c r="E46" s="70">
        <f>'Group 2 BTE'!E26</f>
        <v>302</v>
      </c>
      <c r="F46" s="70">
        <f>'Group 2 BTE'!F26</f>
        <v>183</v>
      </c>
      <c r="G46" s="70">
        <f>'Group 2 BTE'!G26</f>
        <v>41</v>
      </c>
      <c r="H46" s="70">
        <f>'Group 2 BTE'!H26</f>
        <v>61</v>
      </c>
      <c r="I46" s="70">
        <f>'Group 2 BTE'!I26</f>
        <v>123</v>
      </c>
      <c r="J46" s="70">
        <f>'Group 2 BTE'!J26</f>
        <v>163</v>
      </c>
      <c r="K46" s="70">
        <f>'Group 2 BTE'!K26</f>
        <v>219</v>
      </c>
      <c r="L46" s="70">
        <f>'Group 2 BTE'!L26</f>
        <v>279</v>
      </c>
      <c r="M46" s="70">
        <f>'Group 2 BTE'!M26</f>
        <v>232</v>
      </c>
      <c r="N46" s="70">
        <f>SUM(B46:M46)</f>
        <v>2534</v>
      </c>
    </row>
    <row r="47" spans="1:15" x14ac:dyDescent="0.2">
      <c r="A47" s="66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</row>
    <row r="48" spans="1:15" x14ac:dyDescent="0.2">
      <c r="A48" s="67" t="s">
        <v>7</v>
      </c>
      <c r="B48" s="162">
        <f>SUM(B42:B47)</f>
        <v>3144</v>
      </c>
      <c r="C48" s="162">
        <f t="shared" ref="C48:M48" si="5">SUM(C42:C47)</f>
        <v>2877</v>
      </c>
      <c r="D48" s="162">
        <f t="shared" si="5"/>
        <v>3238</v>
      </c>
      <c r="E48" s="162">
        <f t="shared" si="5"/>
        <v>3009</v>
      </c>
      <c r="F48" s="162">
        <f t="shared" si="5"/>
        <v>1919</v>
      </c>
      <c r="G48" s="162">
        <f t="shared" si="5"/>
        <v>314</v>
      </c>
      <c r="H48" s="162">
        <f t="shared" si="5"/>
        <v>562</v>
      </c>
      <c r="I48" s="162">
        <f t="shared" si="5"/>
        <v>1385</v>
      </c>
      <c r="J48" s="162">
        <f t="shared" si="5"/>
        <v>2042</v>
      </c>
      <c r="K48" s="162">
        <f t="shared" si="5"/>
        <v>2395</v>
      </c>
      <c r="L48" s="162">
        <f t="shared" si="5"/>
        <v>2651</v>
      </c>
      <c r="M48" s="162">
        <f t="shared" si="5"/>
        <v>2729</v>
      </c>
      <c r="N48" s="162">
        <f>SUM(N42:N47)</f>
        <v>26265</v>
      </c>
    </row>
    <row r="49" spans="1:14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1:14" x14ac:dyDescent="0.2">
      <c r="A50" s="118" t="s">
        <v>61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7"/>
    </row>
    <row r="51" spans="1:14" x14ac:dyDescent="0.2">
      <c r="A51" s="63" t="s">
        <v>4</v>
      </c>
      <c r="B51" s="203" t="s">
        <v>44</v>
      </c>
      <c r="C51" s="203" t="s">
        <v>45</v>
      </c>
      <c r="D51" s="203" t="s">
        <v>46</v>
      </c>
      <c r="E51" s="203" t="s">
        <v>47</v>
      </c>
      <c r="F51" s="203" t="s">
        <v>48</v>
      </c>
      <c r="G51" s="203" t="s">
        <v>49</v>
      </c>
      <c r="H51" s="203" t="s">
        <v>50</v>
      </c>
      <c r="I51" s="203" t="s">
        <v>51</v>
      </c>
      <c r="J51" s="203" t="s">
        <v>52</v>
      </c>
      <c r="K51" s="203" t="s">
        <v>53</v>
      </c>
      <c r="L51" s="203" t="s">
        <v>54</v>
      </c>
      <c r="M51" s="203" t="s">
        <v>55</v>
      </c>
      <c r="N51" s="204" t="s">
        <v>0</v>
      </c>
    </row>
    <row r="52" spans="1:14" x14ac:dyDescent="0.2">
      <c r="A52" s="79" t="s">
        <v>24</v>
      </c>
      <c r="B52" s="152">
        <f>'Group 2 Cat 2 BTE -Rechargeable'!B3</f>
        <v>49123.360000000001</v>
      </c>
      <c r="C52" s="152">
        <f>'Group 2 Cat 2 BTE -Rechargeable'!C3</f>
        <v>31299.84</v>
      </c>
      <c r="D52" s="153">
        <f>'Group 2 Cat 2 BTE -Rechargeable'!D3</f>
        <v>51731.68</v>
      </c>
      <c r="E52" s="153">
        <f>'Group 2 Cat 2 BTE -Rechargeable'!E3</f>
        <v>52166.400000000001</v>
      </c>
      <c r="F52" s="152">
        <f>'Group 2 Cat 2 BTE -Rechargeable'!F3</f>
        <v>29995.68</v>
      </c>
      <c r="G52" s="153">
        <f>'Group 2 Cat 2 BTE -Rechargeable'!G3</f>
        <v>3477.76</v>
      </c>
      <c r="H52" s="152">
        <f>'Group 2 Cat 2 BTE -Rechargeable'!H3</f>
        <v>4347.2</v>
      </c>
      <c r="I52" s="152">
        <f>'Group 2 Cat 2 BTE -Rechargeable'!I3</f>
        <v>13041.6</v>
      </c>
      <c r="J52" s="152">
        <f>'Group 2 Cat 2 BTE -Rechargeable'!J3</f>
        <v>8259.68</v>
      </c>
      <c r="K52" s="152">
        <f>'Group 2 Cat 2 BTE -Rechargeable'!K3</f>
        <v>9563.84</v>
      </c>
      <c r="L52" s="152">
        <f>'Group 2 Cat 2 BTE -Rechargeable'!L3</f>
        <v>13476.32</v>
      </c>
      <c r="M52" s="152">
        <f>'Group 2 Cat 2 BTE -Rechargeable'!M3</f>
        <v>13911.04</v>
      </c>
      <c r="N52" s="152">
        <f>SUM(B52:M52)</f>
        <v>280394.39999999997</v>
      </c>
    </row>
    <row r="53" spans="1:14" x14ac:dyDescent="0.2">
      <c r="A53" s="66" t="s">
        <v>28</v>
      </c>
      <c r="B53" s="152">
        <f>'Group 2 Cat 2 BTE -Rechargeable'!B4</f>
        <v>143170.04999999999</v>
      </c>
      <c r="C53" s="152">
        <f>'Group 2 Cat 2 BTE -Rechargeable'!C4</f>
        <v>131434.79999999999</v>
      </c>
      <c r="D53" s="153">
        <f>'Group 2 Cat 2 BTE -Rechargeable'!D4</f>
        <v>164293.5</v>
      </c>
      <c r="E53" s="153">
        <f>'Group 2 Cat 2 BTE -Rechargeable'!E4</f>
        <v>116883.09</v>
      </c>
      <c r="F53" s="152">
        <f>'Group 2 Cat 2 BTE -Rechargeable'!F4</f>
        <v>84493.8</v>
      </c>
      <c r="G53" s="153">
        <f>'Group 2 Cat 2 BTE -Rechargeable'!G4</f>
        <v>7979.97</v>
      </c>
      <c r="H53" s="152">
        <f>'Group 2 Cat 2 BTE -Rechargeable'!H4</f>
        <v>49757.46</v>
      </c>
      <c r="I53" s="152">
        <f>'Group 2 Cat 2 BTE -Rechargeable'!I4</f>
        <v>116413.68</v>
      </c>
      <c r="J53" s="152">
        <f>'Group 2 Cat 2 BTE -Rechargeable'!J4</f>
        <v>177906.39</v>
      </c>
      <c r="K53" s="152">
        <f>'Group 2 Cat 2 BTE -Rechargeable'!K4</f>
        <v>202785.12</v>
      </c>
      <c r="L53" s="152">
        <f>'Group 2 Cat 2 BTE -Rechargeable'!L4</f>
        <v>250195.53</v>
      </c>
      <c r="M53" s="152">
        <f>'Group 2 Cat 2 BTE -Rechargeable'!M4</f>
        <v>240807.33</v>
      </c>
      <c r="N53" s="152">
        <f>SUM(B53:M53)</f>
        <v>1686120.72</v>
      </c>
    </row>
    <row r="54" spans="1:14" x14ac:dyDescent="0.2">
      <c r="A54" s="66"/>
      <c r="B54" s="152"/>
      <c r="C54" s="152"/>
      <c r="D54" s="153"/>
      <c r="E54" s="153"/>
      <c r="F54" s="152"/>
      <c r="G54" s="153"/>
      <c r="H54" s="152"/>
      <c r="I54" s="152"/>
      <c r="J54" s="152"/>
      <c r="K54" s="152"/>
      <c r="L54" s="152"/>
      <c r="M54" s="152"/>
      <c r="N54" s="152"/>
    </row>
    <row r="55" spans="1:14" x14ac:dyDescent="0.2">
      <c r="A55" s="67" t="s">
        <v>5</v>
      </c>
      <c r="B55" s="160">
        <f t="shared" ref="B55:N55" si="6">SUM(B52:B53)</f>
        <v>192293.40999999997</v>
      </c>
      <c r="C55" s="160">
        <f t="shared" si="6"/>
        <v>162734.63999999998</v>
      </c>
      <c r="D55" s="161">
        <f t="shared" si="6"/>
        <v>216025.18</v>
      </c>
      <c r="E55" s="161">
        <f t="shared" si="6"/>
        <v>169049.49</v>
      </c>
      <c r="F55" s="160">
        <f t="shared" si="6"/>
        <v>114489.48000000001</v>
      </c>
      <c r="G55" s="161">
        <f t="shared" si="6"/>
        <v>11457.73</v>
      </c>
      <c r="H55" s="160">
        <f t="shared" si="6"/>
        <v>54104.659999999996</v>
      </c>
      <c r="I55" s="160">
        <f t="shared" si="6"/>
        <v>129455.28</v>
      </c>
      <c r="J55" s="160">
        <f t="shared" si="6"/>
        <v>186166.07</v>
      </c>
      <c r="K55" s="160">
        <f t="shared" si="6"/>
        <v>212348.96</v>
      </c>
      <c r="L55" s="160">
        <f t="shared" si="6"/>
        <v>263671.84999999998</v>
      </c>
      <c r="M55" s="160">
        <f t="shared" si="6"/>
        <v>254718.37</v>
      </c>
      <c r="N55" s="160">
        <f t="shared" si="6"/>
        <v>1966515.1199999999</v>
      </c>
    </row>
    <row r="56" spans="1:14" x14ac:dyDescent="0.2">
      <c r="A56" s="102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4"/>
    </row>
    <row r="57" spans="1:14" x14ac:dyDescent="0.2">
      <c r="A57" s="69" t="s">
        <v>20</v>
      </c>
      <c r="B57" s="203" t="s">
        <v>44</v>
      </c>
      <c r="C57" s="203" t="s">
        <v>45</v>
      </c>
      <c r="D57" s="203" t="s">
        <v>46</v>
      </c>
      <c r="E57" s="203" t="s">
        <v>47</v>
      </c>
      <c r="F57" s="203" t="s">
        <v>48</v>
      </c>
      <c r="G57" s="203" t="s">
        <v>49</v>
      </c>
      <c r="H57" s="203" t="s">
        <v>50</v>
      </c>
      <c r="I57" s="203" t="s">
        <v>51</v>
      </c>
      <c r="J57" s="203" t="s">
        <v>52</v>
      </c>
      <c r="K57" s="203" t="s">
        <v>53</v>
      </c>
      <c r="L57" s="203" t="s">
        <v>54</v>
      </c>
      <c r="M57" s="203" t="s">
        <v>55</v>
      </c>
      <c r="N57" s="204" t="s">
        <v>0</v>
      </c>
    </row>
    <row r="58" spans="1:14" x14ac:dyDescent="0.2">
      <c r="A58" s="66" t="s">
        <v>24</v>
      </c>
      <c r="B58" s="80">
        <f>'Group 2 Cat 2 BTE -Rechargeable'!B13</f>
        <v>113</v>
      </c>
      <c r="C58" s="80">
        <f>'Group 2 Cat 2 BTE -Rechargeable'!C13</f>
        <v>72</v>
      </c>
      <c r="D58" s="80">
        <f>'Group 2 Cat 2 BTE -Rechargeable'!D13</f>
        <v>119</v>
      </c>
      <c r="E58" s="80">
        <f>'Group 2 Cat 2 BTE -Rechargeable'!E13</f>
        <v>120</v>
      </c>
      <c r="F58" s="80">
        <f>'Group 2 Cat 2 BTE -Rechargeable'!F13</f>
        <v>69</v>
      </c>
      <c r="G58" s="80">
        <f>'Group 2 Cat 2 BTE -Rechargeable'!G13</f>
        <v>8</v>
      </c>
      <c r="H58" s="80">
        <f>'Group 2 Cat 2 BTE -Rechargeable'!H13</f>
        <v>10</v>
      </c>
      <c r="I58" s="80">
        <f>'Group 2 Cat 2 BTE -Rechargeable'!I13</f>
        <v>30</v>
      </c>
      <c r="J58" s="80">
        <f>'Group 2 Cat 2 BTE -Rechargeable'!J13</f>
        <v>19</v>
      </c>
      <c r="K58" s="80">
        <f>'Group 2 Cat 2 BTE -Rechargeable'!K13</f>
        <v>22</v>
      </c>
      <c r="L58" s="80">
        <f>'Group 2 Cat 2 BTE -Rechargeable'!L13</f>
        <v>31</v>
      </c>
      <c r="M58" s="80">
        <f>'Group 2 Cat 2 BTE -Rechargeable'!M13</f>
        <v>32</v>
      </c>
      <c r="N58" s="80">
        <f>SUM(B58:M58)</f>
        <v>645</v>
      </c>
    </row>
    <row r="59" spans="1:14" x14ac:dyDescent="0.2">
      <c r="A59" s="66" t="s">
        <v>28</v>
      </c>
      <c r="B59" s="80">
        <f>'Group 2 Cat 2 BTE -Rechargeable'!B14</f>
        <v>305</v>
      </c>
      <c r="C59" s="80">
        <f>'Group 2 Cat 2 BTE -Rechargeable'!C14</f>
        <v>278</v>
      </c>
      <c r="D59" s="80">
        <f>'Group 2 Cat 2 BTE -Rechargeable'!D14</f>
        <v>350</v>
      </c>
      <c r="E59" s="80">
        <f>'Group 2 Cat 2 BTE -Rechargeable'!E14</f>
        <v>249</v>
      </c>
      <c r="F59" s="80">
        <f>'Group 2 Cat 2 BTE -Rechargeable'!F14</f>
        <v>180</v>
      </c>
      <c r="G59" s="80">
        <f>'Group 2 Cat 2 BTE -Rechargeable'!G14</f>
        <v>17</v>
      </c>
      <c r="H59" s="80">
        <f>'Group 2 Cat 2 BTE -Rechargeable'!H14</f>
        <v>104</v>
      </c>
      <c r="I59" s="80">
        <f>'Group 2 Cat 2 BTE -Rechargeable'!I14</f>
        <v>248</v>
      </c>
      <c r="J59" s="80">
        <f>'Group 2 Cat 2 BTE -Rechargeable'!J14</f>
        <v>375</v>
      </c>
      <c r="K59" s="80">
        <f>'Group 2 Cat 2 BTE -Rechargeable'!K14</f>
        <v>432</v>
      </c>
      <c r="L59" s="80">
        <f>'Group 2 Cat 2 BTE -Rechargeable'!L14</f>
        <v>531</v>
      </c>
      <c r="M59" s="80">
        <f>'Group 2 Cat 2 BTE -Rechargeable'!M14</f>
        <v>511</v>
      </c>
      <c r="N59" s="80">
        <f>SUM(B59:M59)</f>
        <v>3580</v>
      </c>
    </row>
    <row r="60" spans="1:14" x14ac:dyDescent="0.2">
      <c r="A60" s="66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1" spans="1:14" x14ac:dyDescent="0.2">
      <c r="A61" s="67" t="s">
        <v>11</v>
      </c>
      <c r="B61" s="163">
        <f t="shared" ref="B61:N61" si="7">SUM(B58:B59)</f>
        <v>418</v>
      </c>
      <c r="C61" s="163">
        <f t="shared" si="7"/>
        <v>350</v>
      </c>
      <c r="D61" s="163">
        <f t="shared" si="7"/>
        <v>469</v>
      </c>
      <c r="E61" s="163">
        <f t="shared" si="7"/>
        <v>369</v>
      </c>
      <c r="F61" s="163">
        <f t="shared" si="7"/>
        <v>249</v>
      </c>
      <c r="G61" s="163">
        <f t="shared" si="7"/>
        <v>25</v>
      </c>
      <c r="H61" s="163">
        <f t="shared" si="7"/>
        <v>114</v>
      </c>
      <c r="I61" s="163">
        <f t="shared" si="7"/>
        <v>278</v>
      </c>
      <c r="J61" s="163">
        <f t="shared" si="7"/>
        <v>394</v>
      </c>
      <c r="K61" s="163">
        <f t="shared" si="7"/>
        <v>454</v>
      </c>
      <c r="L61" s="163">
        <f t="shared" si="7"/>
        <v>562</v>
      </c>
      <c r="M61" s="163">
        <f t="shared" si="7"/>
        <v>543</v>
      </c>
      <c r="N61" s="163">
        <f t="shared" si="7"/>
        <v>4225</v>
      </c>
    </row>
    <row r="62" spans="1:14" x14ac:dyDescent="0.2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</row>
    <row r="63" spans="1:14" x14ac:dyDescent="0.2">
      <c r="A63" s="108" t="s">
        <v>63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1:14" s="65" customFormat="1" x14ac:dyDescent="0.2">
      <c r="A64" s="63" t="s">
        <v>4</v>
      </c>
      <c r="B64" s="203" t="s">
        <v>44</v>
      </c>
      <c r="C64" s="203" t="s">
        <v>45</v>
      </c>
      <c r="D64" s="203" t="s">
        <v>46</v>
      </c>
      <c r="E64" s="203" t="s">
        <v>47</v>
      </c>
      <c r="F64" s="203" t="s">
        <v>48</v>
      </c>
      <c r="G64" s="203" t="s">
        <v>49</v>
      </c>
      <c r="H64" s="203" t="s">
        <v>50</v>
      </c>
      <c r="I64" s="203" t="s">
        <v>51</v>
      </c>
      <c r="J64" s="203" t="s">
        <v>52</v>
      </c>
      <c r="K64" s="203" t="s">
        <v>53</v>
      </c>
      <c r="L64" s="203" t="s">
        <v>54</v>
      </c>
      <c r="M64" s="203" t="s">
        <v>55</v>
      </c>
      <c r="N64" s="204" t="s">
        <v>0</v>
      </c>
    </row>
    <row r="65" spans="1:15" x14ac:dyDescent="0.2">
      <c r="A65" s="66" t="s">
        <v>8</v>
      </c>
      <c r="B65" s="152">
        <f>'Group 3 RIC'!B3</f>
        <v>578553.04</v>
      </c>
      <c r="C65" s="152">
        <f>'Group 3 RIC'!C3</f>
        <v>574047.76</v>
      </c>
      <c r="D65" s="153">
        <v>608588.24</v>
      </c>
      <c r="E65" s="153">
        <f>'Group 3 RIC'!E3</f>
        <v>528994.96000000008</v>
      </c>
      <c r="F65" s="152">
        <f>'Group 3 RIC'!F3</f>
        <v>363801.36</v>
      </c>
      <c r="G65" s="153">
        <f>'Group 3 RIC'!G3</f>
        <v>66452.88</v>
      </c>
      <c r="H65" s="152">
        <f>'Group 3 RIC'!H3</f>
        <v>153930.4</v>
      </c>
      <c r="I65" s="152">
        <f>'Group 3 RIC'!I3</f>
        <v>322502.95999999996</v>
      </c>
      <c r="J65" s="152">
        <f>'Group 3 RIC'!J3</f>
        <v>428377.04000000004</v>
      </c>
      <c r="K65" s="152">
        <f>'Group 3 RIC'!K3</f>
        <v>473805.28</v>
      </c>
      <c r="L65" s="152">
        <f>'Group 3 RIC'!L3</f>
        <v>530496.72</v>
      </c>
      <c r="M65" s="152">
        <f>'Group 3 RIC'!M3</f>
        <v>537254.64</v>
      </c>
      <c r="N65" s="152">
        <f>SUM(B65:M65)</f>
        <v>5166805.2799999993</v>
      </c>
    </row>
    <row r="66" spans="1:15" x14ac:dyDescent="0.2">
      <c r="A66" s="66" t="s">
        <v>9</v>
      </c>
      <c r="B66" s="152">
        <f>'Group 3 RIC'!B4</f>
        <v>1134981</v>
      </c>
      <c r="C66" s="152">
        <f>'Group 3 RIC'!C4</f>
        <v>984721.92000000004</v>
      </c>
      <c r="D66" s="153">
        <f>'Group 3 RIC'!D4</f>
        <v>1107025.9199999999</v>
      </c>
      <c r="E66" s="153">
        <f>'Group 3 RIC'!E4</f>
        <v>978781.44</v>
      </c>
      <c r="F66" s="152">
        <f>'Group 3 RIC'!F4</f>
        <v>682106.88</v>
      </c>
      <c r="G66" s="153">
        <f>'Group 3 RIC'!G4</f>
        <v>136980.48000000001</v>
      </c>
      <c r="H66" s="152">
        <f>'Group 3 RIC'!H4</f>
        <v>136631.04000000001</v>
      </c>
      <c r="I66" s="152">
        <f>'Group 3 RIC'!I4</f>
        <v>349440</v>
      </c>
      <c r="J66" s="152">
        <f>'Group 3 RIC'!J4</f>
        <v>494108.15999999997</v>
      </c>
      <c r="K66" s="152">
        <f>'Group 3 RIC'!K4</f>
        <v>550717.44000000006</v>
      </c>
      <c r="L66" s="152">
        <f>'Group 3 RIC'!L4</f>
        <v>663586.56000000006</v>
      </c>
      <c r="M66" s="152">
        <f>'Group 3 RIC'!M4</f>
        <v>605230.07999999996</v>
      </c>
      <c r="N66" s="152">
        <f>SUM(B66:M66)</f>
        <v>7824310.9199999999</v>
      </c>
    </row>
    <row r="67" spans="1:15" x14ac:dyDescent="0.2">
      <c r="A67" s="66" t="s">
        <v>24</v>
      </c>
      <c r="B67" s="152">
        <f>'Group 3 RIC'!B5</f>
        <v>517121.28000000003</v>
      </c>
      <c r="C67" s="152">
        <f>'Group 3 RIC'!C5</f>
        <v>466851.84000000003</v>
      </c>
      <c r="D67" s="153">
        <f>'Group 3 RIC'!D5</f>
        <v>523760.64000000001</v>
      </c>
      <c r="E67" s="153">
        <f>'Group 3 RIC'!E5</f>
        <v>532521.6</v>
      </c>
      <c r="F67" s="152">
        <f>'Group 3 RIC'!F5</f>
        <v>397488</v>
      </c>
      <c r="G67" s="153">
        <f>'Group 3 RIC'!G5</f>
        <v>72059.520000000004</v>
      </c>
      <c r="H67" s="152">
        <f>'Group 3 RIC'!H5</f>
        <v>62899.199999999997</v>
      </c>
      <c r="I67" s="152">
        <f>'Group 3 RIC'!I5</f>
        <v>122653.44</v>
      </c>
      <c r="J67" s="152">
        <f>'Group 3 RIC'!J5</f>
        <v>194987.51999999999</v>
      </c>
      <c r="K67" s="152">
        <f>'Group 3 RIC'!K5</f>
        <v>205470.71999999997</v>
      </c>
      <c r="L67" s="152">
        <f>'Group 3 RIC'!L5</f>
        <v>245306.88</v>
      </c>
      <c r="M67" s="152">
        <f>'Group 3 RIC'!M5</f>
        <v>261031.67999999999</v>
      </c>
      <c r="N67" s="152">
        <f>SUM(B67:M67)</f>
        <v>3602152.3200000008</v>
      </c>
    </row>
    <row r="68" spans="1:15" x14ac:dyDescent="0.2">
      <c r="A68" s="66" t="s">
        <v>28</v>
      </c>
      <c r="B68" s="152">
        <f>'Group 3 RIC'!B6</f>
        <v>2939425.6</v>
      </c>
      <c r="C68" s="152">
        <f>'Group 3 RIC'!C6</f>
        <v>2800290.24</v>
      </c>
      <c r="D68" s="153">
        <f>'Group 3 RIC'!D6</f>
        <v>3348804.64</v>
      </c>
      <c r="E68" s="153">
        <f>'Group 3 RIC'!E6</f>
        <v>3032309.9199999995</v>
      </c>
      <c r="F68" s="152">
        <f>'Group 3 RIC'!F6</f>
        <v>2238779.6799999997</v>
      </c>
      <c r="G68" s="153">
        <f>'Group 3 RIC'!G6</f>
        <v>304645.28000000003</v>
      </c>
      <c r="H68" s="152">
        <f>'Group 3 RIC'!H6</f>
        <v>358158.87999999995</v>
      </c>
      <c r="I68" s="152">
        <f>'Group 3 RIC'!I6</f>
        <v>1145191.04</v>
      </c>
      <c r="J68" s="152">
        <f>'Group 3 RIC'!J6</f>
        <v>1708995.0399999998</v>
      </c>
      <c r="K68" s="152">
        <f>'Group 3 RIC'!K6</f>
        <v>1929547.52</v>
      </c>
      <c r="L68" s="152">
        <f>'Group 3 RIC'!L6</f>
        <v>2528135.36</v>
      </c>
      <c r="M68" s="152">
        <f>'Group 3 RIC'!M6</f>
        <v>2517814.8799999994</v>
      </c>
      <c r="N68" s="152">
        <f>SUM(B68:M68)</f>
        <v>24852098.079999998</v>
      </c>
    </row>
    <row r="69" spans="1:15" x14ac:dyDescent="0.2">
      <c r="A69" s="66" t="s">
        <v>1</v>
      </c>
      <c r="B69" s="152">
        <f>'Group 3 RIC'!B7</f>
        <v>388577.28000000003</v>
      </c>
      <c r="C69" s="152">
        <f>'Group 3 RIC'!C7</f>
        <v>371105.28000000003</v>
      </c>
      <c r="D69" s="153">
        <f>'Group 3 RIC'!D7</f>
        <v>442041.60000000003</v>
      </c>
      <c r="E69" s="153">
        <f>'Group 3 RIC'!E7</f>
        <v>429112.31999999995</v>
      </c>
      <c r="F69" s="152">
        <f>'Group 3 RIC'!F7</f>
        <v>283046</v>
      </c>
      <c r="G69" s="153">
        <f>'Group 3 RIC'!G7</f>
        <v>71984.639999999999</v>
      </c>
      <c r="H69" s="152">
        <f>'Group 3 RIC'!H7</f>
        <v>48921.599999999999</v>
      </c>
      <c r="I69" s="152">
        <f>'Group 3 RIC'!I7</f>
        <v>160043.51999999999</v>
      </c>
      <c r="J69" s="152">
        <f>'Group 3 RIC'!J7</f>
        <v>207916.80000000002</v>
      </c>
      <c r="K69" s="152">
        <f>'Group 3 RIC'!K7</f>
        <v>255091.19999999998</v>
      </c>
      <c r="L69" s="152">
        <f>'Group 3 RIC'!L7</f>
        <v>277804.80000000005</v>
      </c>
      <c r="M69" s="152">
        <f>'Group 3 RIC'!M7</f>
        <v>308206.08000000002</v>
      </c>
      <c r="N69" s="152">
        <f>SUM(B69:M69)</f>
        <v>3243851.12</v>
      </c>
    </row>
    <row r="70" spans="1:15" x14ac:dyDescent="0.2">
      <c r="A70" s="66"/>
      <c r="B70" s="152"/>
      <c r="C70" s="152"/>
      <c r="D70" s="152"/>
      <c r="E70" s="153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5" x14ac:dyDescent="0.2">
      <c r="A71" s="67" t="s">
        <v>5</v>
      </c>
      <c r="B71" s="160">
        <f>SUM(B65:B70)</f>
        <v>5558658.2000000002</v>
      </c>
      <c r="C71" s="160">
        <f t="shared" ref="C71:M71" si="8">SUM(C65:C70)</f>
        <v>5197017.040000001</v>
      </c>
      <c r="D71" s="161">
        <f t="shared" si="8"/>
        <v>6030221.0399999991</v>
      </c>
      <c r="E71" s="161">
        <f t="shared" si="8"/>
        <v>5501720.2400000002</v>
      </c>
      <c r="F71" s="160">
        <f t="shared" si="8"/>
        <v>3965221.92</v>
      </c>
      <c r="G71" s="161">
        <f t="shared" si="8"/>
        <v>652122.80000000005</v>
      </c>
      <c r="H71" s="160">
        <f t="shared" si="8"/>
        <v>760541.12</v>
      </c>
      <c r="I71" s="160">
        <f t="shared" si="8"/>
        <v>2099830.96</v>
      </c>
      <c r="J71" s="160">
        <f t="shared" si="8"/>
        <v>3034384.5599999996</v>
      </c>
      <c r="K71" s="160">
        <f t="shared" si="8"/>
        <v>3414632.16</v>
      </c>
      <c r="L71" s="160">
        <f t="shared" si="8"/>
        <v>4245330.32</v>
      </c>
      <c r="M71" s="160">
        <f t="shared" si="8"/>
        <v>4229537.3599999994</v>
      </c>
      <c r="N71" s="160">
        <f>SUM(N65:N70)</f>
        <v>44689217.719999991</v>
      </c>
      <c r="O71" s="68"/>
    </row>
    <row r="72" spans="1:15" ht="12.75" customHeight="1" x14ac:dyDescent="0.2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</row>
    <row r="73" spans="1:15" x14ac:dyDescent="0.2">
      <c r="A73" s="69" t="s">
        <v>20</v>
      </c>
      <c r="B73" s="203" t="s">
        <v>44</v>
      </c>
      <c r="C73" s="203" t="s">
        <v>45</v>
      </c>
      <c r="D73" s="203" t="s">
        <v>46</v>
      </c>
      <c r="E73" s="203" t="s">
        <v>47</v>
      </c>
      <c r="F73" s="203" t="s">
        <v>48</v>
      </c>
      <c r="G73" s="203" t="s">
        <v>49</v>
      </c>
      <c r="H73" s="203" t="s">
        <v>50</v>
      </c>
      <c r="I73" s="203" t="s">
        <v>51</v>
      </c>
      <c r="J73" s="203" t="s">
        <v>52</v>
      </c>
      <c r="K73" s="203" t="s">
        <v>53</v>
      </c>
      <c r="L73" s="203" t="s">
        <v>54</v>
      </c>
      <c r="M73" s="203" t="s">
        <v>55</v>
      </c>
      <c r="N73" s="204" t="s">
        <v>0</v>
      </c>
    </row>
    <row r="74" spans="1:15" x14ac:dyDescent="0.2">
      <c r="A74" s="66" t="s">
        <v>8</v>
      </c>
      <c r="B74" s="70">
        <f>'Group 3 RIC'!B22</f>
        <v>1530</v>
      </c>
      <c r="C74" s="70">
        <f>'Group 3 RIC'!C22</f>
        <v>1518</v>
      </c>
      <c r="D74" s="137">
        <v>1613</v>
      </c>
      <c r="E74" s="70">
        <f>'Group 3 RIC'!E22</f>
        <v>1407</v>
      </c>
      <c r="F74" s="70">
        <f>'Group 3 RIC'!F22</f>
        <v>955</v>
      </c>
      <c r="G74" s="70">
        <f>'Group 3 RIC'!G22</f>
        <v>177</v>
      </c>
      <c r="H74" s="70">
        <f>'Group 3 RIC'!H22</f>
        <v>384</v>
      </c>
      <c r="I74" s="70">
        <f>'Group 3 RIC'!I22</f>
        <v>848</v>
      </c>
      <c r="J74" s="70">
        <f>'Group 3 RIC'!J22</f>
        <v>1106</v>
      </c>
      <c r="K74" s="70">
        <f>'Group 3 RIC'!K22</f>
        <v>1240</v>
      </c>
      <c r="L74" s="70">
        <f>'Group 3 RIC'!L22</f>
        <v>1402</v>
      </c>
      <c r="M74" s="70">
        <f>'Group 3 RIC'!M22</f>
        <v>1416</v>
      </c>
      <c r="N74" s="70">
        <f>SUM(B74:M74)</f>
        <v>13596</v>
      </c>
    </row>
    <row r="75" spans="1:15" x14ac:dyDescent="0.2">
      <c r="A75" s="66" t="s">
        <v>9</v>
      </c>
      <c r="B75" s="70">
        <f>'Group 3 RIC'!B23</f>
        <v>3236</v>
      </c>
      <c r="C75" s="70">
        <f>'Group 3 RIC'!C23</f>
        <v>2813</v>
      </c>
      <c r="D75" s="70">
        <f>'Group 3 RIC'!D23</f>
        <v>3161</v>
      </c>
      <c r="E75" s="70">
        <f>'Group 3 RIC'!E23</f>
        <v>2791</v>
      </c>
      <c r="F75" s="70">
        <f>'Group 3 RIC'!F23</f>
        <v>1946</v>
      </c>
      <c r="G75" s="70">
        <f>'Group 3 RIC'!G23</f>
        <v>385</v>
      </c>
      <c r="H75" s="70">
        <f>'Group 3 RIC'!H23</f>
        <v>385</v>
      </c>
      <c r="I75" s="70">
        <f>'Group 3 RIC'!I23</f>
        <v>989</v>
      </c>
      <c r="J75" s="70">
        <f>'Group 3 RIC'!J23</f>
        <v>1407</v>
      </c>
      <c r="K75" s="70">
        <f>'Group 3 RIC'!K23</f>
        <v>1568</v>
      </c>
      <c r="L75" s="70">
        <f>'Group 3 RIC'!L23</f>
        <v>1898</v>
      </c>
      <c r="M75" s="70">
        <f>'Group 3 RIC'!M23</f>
        <v>1725</v>
      </c>
      <c r="N75" s="70">
        <f>SUM(B75:M75)</f>
        <v>22304</v>
      </c>
    </row>
    <row r="76" spans="1:15" x14ac:dyDescent="0.2">
      <c r="A76" s="66" t="s">
        <v>24</v>
      </c>
      <c r="B76" s="70">
        <f>'Group 3 RIC'!B24</f>
        <v>1411</v>
      </c>
      <c r="C76" s="70">
        <f>'Group 3 RIC'!C24</f>
        <v>1266</v>
      </c>
      <c r="D76" s="70">
        <f>'Group 3 RIC'!D24</f>
        <v>1422</v>
      </c>
      <c r="E76" s="70">
        <f>'Group 3 RIC'!E24</f>
        <v>1446</v>
      </c>
      <c r="F76" s="70">
        <f>'Group 3 RIC'!F24</f>
        <v>1074</v>
      </c>
      <c r="G76" s="70">
        <f>'Group 3 RIC'!G24</f>
        <v>192</v>
      </c>
      <c r="H76" s="70">
        <f>'Group 3 RIC'!H24</f>
        <v>172</v>
      </c>
      <c r="I76" s="70">
        <f>'Group 3 RIC'!I24</f>
        <v>349</v>
      </c>
      <c r="J76" s="70">
        <f>'Group 3 RIC'!J24</f>
        <v>556</v>
      </c>
      <c r="K76" s="70">
        <f>'Group 3 RIC'!K24</f>
        <v>586</v>
      </c>
      <c r="L76" s="70">
        <f>'Group 3 RIC'!L24</f>
        <v>700</v>
      </c>
      <c r="M76" s="70">
        <f>'Group 3 RIC'!M24</f>
        <v>747</v>
      </c>
      <c r="N76" s="70">
        <f>SUM(B76:M76)</f>
        <v>9921</v>
      </c>
    </row>
    <row r="77" spans="1:15" x14ac:dyDescent="0.2">
      <c r="A77" s="66" t="s">
        <v>28</v>
      </c>
      <c r="B77" s="70">
        <f>'Group 3 RIC'!B25</f>
        <v>7668</v>
      </c>
      <c r="C77" s="70">
        <f>'Group 3 RIC'!C25</f>
        <v>7319</v>
      </c>
      <c r="D77" s="70">
        <f>'Group 3 RIC'!D25</f>
        <v>8732</v>
      </c>
      <c r="E77" s="70">
        <f>'Group 3 RIC'!E25</f>
        <v>7911</v>
      </c>
      <c r="F77" s="70">
        <f>'Group 3 RIC'!F25</f>
        <v>5823</v>
      </c>
      <c r="G77" s="70">
        <f>'Group 3 RIC'!G25</f>
        <v>789</v>
      </c>
      <c r="H77" s="70">
        <f>'Group 3 RIC'!H25</f>
        <v>935</v>
      </c>
      <c r="I77" s="70">
        <f>'Group 3 RIC'!I25</f>
        <v>2986</v>
      </c>
      <c r="J77" s="70">
        <f>'Group 3 RIC'!J25</f>
        <v>4453</v>
      </c>
      <c r="K77" s="70">
        <f>'Group 3 RIC'!K25</f>
        <v>5036</v>
      </c>
      <c r="L77" s="70">
        <f>'Group 3 RIC'!L25</f>
        <v>6590</v>
      </c>
      <c r="M77" s="70">
        <f>'Group 3 RIC'!M25</f>
        <v>6569</v>
      </c>
      <c r="N77" s="70">
        <f>SUM(B77:M77)</f>
        <v>64811</v>
      </c>
    </row>
    <row r="78" spans="1:15" x14ac:dyDescent="0.2">
      <c r="A78" s="66" t="s">
        <v>1</v>
      </c>
      <c r="B78" s="70">
        <f>'Group 3 RIC'!B26</f>
        <v>1101</v>
      </c>
      <c r="C78" s="70">
        <f>'Group 3 RIC'!C26</f>
        <v>1062</v>
      </c>
      <c r="D78" s="70">
        <f>'Group 3 RIC'!D26</f>
        <v>1265</v>
      </c>
      <c r="E78" s="70">
        <f>'Group 3 RIC'!E26</f>
        <v>1226</v>
      </c>
      <c r="F78" s="70">
        <f>'Group 3 RIC'!F26</f>
        <v>809</v>
      </c>
      <c r="G78" s="70">
        <f>'Group 3 RIC'!G26</f>
        <v>206</v>
      </c>
      <c r="H78" s="70">
        <f>'Group 3 RIC'!H26</f>
        <v>140</v>
      </c>
      <c r="I78" s="70">
        <f>'Group 3 RIC'!I26</f>
        <v>454</v>
      </c>
      <c r="J78" s="70">
        <f>'Group 3 RIC'!J26</f>
        <v>591</v>
      </c>
      <c r="K78" s="70">
        <f>'Group 3 RIC'!K26</f>
        <v>724</v>
      </c>
      <c r="L78" s="70">
        <f>'Group 3 RIC'!L26</f>
        <v>793</v>
      </c>
      <c r="M78" s="70">
        <f>'Group 3 RIC'!M26</f>
        <v>878</v>
      </c>
      <c r="N78" s="70">
        <f>SUM(B78:M78)</f>
        <v>9249</v>
      </c>
    </row>
    <row r="79" spans="1:15" x14ac:dyDescent="0.2">
      <c r="A79" s="66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</row>
    <row r="80" spans="1:15" x14ac:dyDescent="0.2">
      <c r="A80" s="67" t="s">
        <v>11</v>
      </c>
      <c r="B80" s="162">
        <f>SUM(B74:B79)</f>
        <v>14946</v>
      </c>
      <c r="C80" s="162">
        <f t="shared" ref="C80:M80" si="9">SUM(C74:C79)</f>
        <v>13978</v>
      </c>
      <c r="D80" s="162">
        <f t="shared" si="9"/>
        <v>16193</v>
      </c>
      <c r="E80" s="162">
        <f t="shared" si="9"/>
        <v>14781</v>
      </c>
      <c r="F80" s="162">
        <f t="shared" si="9"/>
        <v>10607</v>
      </c>
      <c r="G80" s="162">
        <f t="shared" si="9"/>
        <v>1749</v>
      </c>
      <c r="H80" s="162">
        <f t="shared" si="9"/>
        <v>2016</v>
      </c>
      <c r="I80" s="162">
        <f t="shared" si="9"/>
        <v>5626</v>
      </c>
      <c r="J80" s="162">
        <f t="shared" si="9"/>
        <v>8113</v>
      </c>
      <c r="K80" s="162">
        <f t="shared" si="9"/>
        <v>9154</v>
      </c>
      <c r="L80" s="162">
        <f t="shared" si="9"/>
        <v>11383</v>
      </c>
      <c r="M80" s="162">
        <f t="shared" si="9"/>
        <v>11335</v>
      </c>
      <c r="N80" s="162">
        <f>SUM(N74:N79)</f>
        <v>119881</v>
      </c>
    </row>
    <row r="81" spans="1:14" ht="12.75" customHeight="1" x14ac:dyDescent="0.2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</row>
    <row r="82" spans="1:14" x14ac:dyDescent="0.2">
      <c r="A82" s="118" t="s">
        <v>42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7"/>
    </row>
    <row r="83" spans="1:14" x14ac:dyDescent="0.2">
      <c r="A83" s="63" t="s">
        <v>4</v>
      </c>
      <c r="B83" s="203" t="s">
        <v>44</v>
      </c>
      <c r="C83" s="203" t="s">
        <v>45</v>
      </c>
      <c r="D83" s="203" t="s">
        <v>46</v>
      </c>
      <c r="E83" s="203" t="s">
        <v>47</v>
      </c>
      <c r="F83" s="203" t="s">
        <v>48</v>
      </c>
      <c r="G83" s="203" t="s">
        <v>49</v>
      </c>
      <c r="H83" s="203" t="s">
        <v>50</v>
      </c>
      <c r="I83" s="203" t="s">
        <v>51</v>
      </c>
      <c r="J83" s="203" t="s">
        <v>52</v>
      </c>
      <c r="K83" s="203" t="s">
        <v>53</v>
      </c>
      <c r="L83" s="203" t="s">
        <v>54</v>
      </c>
      <c r="M83" s="203" t="s">
        <v>55</v>
      </c>
      <c r="N83" s="204" t="s">
        <v>0</v>
      </c>
    </row>
    <row r="84" spans="1:14" x14ac:dyDescent="0.2">
      <c r="A84" s="5" t="s">
        <v>8</v>
      </c>
      <c r="B84" s="153">
        <f>'Group 3- RIC - R'!B3</f>
        <v>3730124</v>
      </c>
      <c r="C84" s="152">
        <f>'Group 3- RIC - R'!C3</f>
        <v>3146233.5</v>
      </c>
      <c r="D84" s="153">
        <v>3641670</v>
      </c>
      <c r="E84" s="153">
        <f>'Group 3- RIC - R'!E3</f>
        <v>3288795</v>
      </c>
      <c r="F84" s="152">
        <f>'Group 3- RIC - R'!F3</f>
        <v>2288982.5</v>
      </c>
      <c r="G84" s="152">
        <f>'Group 3- RIC - R'!G3</f>
        <v>366990</v>
      </c>
      <c r="H84" s="152">
        <f>'Group 3- RIC - R'!H3</f>
        <v>479439.5</v>
      </c>
      <c r="I84" s="152">
        <f>'Group 3- RIC - R'!I3</f>
        <v>1070858</v>
      </c>
      <c r="J84" s="152">
        <f>'Group 3- RIC - R'!J3</f>
        <v>1561589.5</v>
      </c>
      <c r="K84" s="152">
        <f>'Group 3- RIC - R'!K3</f>
        <v>1787900</v>
      </c>
      <c r="L84" s="152">
        <f>'Group 3- RIC - R'!L3</f>
        <v>2027384.5</v>
      </c>
      <c r="M84" s="152">
        <f>'Group 3- RIC - R'!M3</f>
        <v>2035853.5</v>
      </c>
      <c r="N84" s="152">
        <f>SUM(B84:M84)</f>
        <v>25425820</v>
      </c>
    </row>
    <row r="85" spans="1:14" x14ac:dyDescent="0.2">
      <c r="A85" s="5" t="s">
        <v>9</v>
      </c>
      <c r="B85" s="153">
        <f>'Group 3- RIC - R'!B4</f>
        <v>2670595.2000000002</v>
      </c>
      <c r="C85" s="152">
        <f>'Group 3- RIC - R'!C4</f>
        <v>2547417.6</v>
      </c>
      <c r="D85" s="153">
        <f>'Group 3- RIC - R'!D4</f>
        <v>2958883.2</v>
      </c>
      <c r="E85" s="153">
        <f>'Group 3- RIC - R'!E4</f>
        <v>2809934.4</v>
      </c>
      <c r="F85" s="152">
        <f>'Group 3- RIC - R'!F4</f>
        <v>1914931.2</v>
      </c>
      <c r="G85" s="152">
        <f>'Group 3- RIC - R'!G4</f>
        <v>357302.4</v>
      </c>
      <c r="H85" s="152">
        <f>'Group 3- RIC - R'!H4</f>
        <v>367348.8</v>
      </c>
      <c r="I85" s="152">
        <f>'Group 3- RIC - R'!I4</f>
        <v>872289.6</v>
      </c>
      <c r="J85" s="152">
        <f>'Group 3- RIC - R'!J4</f>
        <v>1349275.2</v>
      </c>
      <c r="K85" s="152">
        <f>'Group 3- RIC - R'!K4</f>
        <v>1483809.6</v>
      </c>
      <c r="L85" s="152">
        <f>'Group 3- RIC - R'!L4</f>
        <v>1712692.8</v>
      </c>
      <c r="M85" s="152">
        <f>'Group 3- RIC - R'!M4</f>
        <v>1796121.6000000001</v>
      </c>
      <c r="N85" s="152">
        <f>SUM(B85:M85)</f>
        <v>20840601.600000001</v>
      </c>
    </row>
    <row r="86" spans="1:14" x14ac:dyDescent="0.2">
      <c r="A86" s="79" t="s">
        <v>24</v>
      </c>
      <c r="B86" s="153">
        <f>'Group 3- RIC - R'!B5</f>
        <v>1232649.6000000001</v>
      </c>
      <c r="C86" s="152">
        <f>'Group 3- RIC - R'!C5</f>
        <v>1098988.8</v>
      </c>
      <c r="D86" s="153">
        <f>'Group 3- RIC - R'!D5</f>
        <v>1200326.3999999999</v>
      </c>
      <c r="E86" s="153">
        <f>'Group 3- RIC - R'!E5</f>
        <v>1126070.3999999999</v>
      </c>
      <c r="F86" s="152">
        <f>'Group 3- RIC - R'!F5</f>
        <v>797596.8</v>
      </c>
      <c r="G86" s="152">
        <f>'Group 3- RIC - R'!G5</f>
        <v>106579.2</v>
      </c>
      <c r="H86" s="152">
        <f>'Group 3- RIC - R'!H5</f>
        <v>203112</v>
      </c>
      <c r="I86" s="152">
        <f>'Group 3- RIC - R'!I5</f>
        <v>343761.6</v>
      </c>
      <c r="J86" s="152">
        <f>'Group 3- RIC - R'!J5</f>
        <v>549057.6</v>
      </c>
      <c r="K86" s="152">
        <f>'Group 3- RIC - R'!K5</f>
        <v>806332.79999999993</v>
      </c>
      <c r="L86" s="152">
        <f>'Group 3- RIC - R'!L5</f>
        <v>900681.60000000009</v>
      </c>
      <c r="M86" s="152">
        <f>'Group 3- RIC - R'!M5</f>
        <v>844334.4</v>
      </c>
      <c r="N86" s="152">
        <f>SUM(B86:M86)</f>
        <v>9209491.1999999993</v>
      </c>
    </row>
    <row r="87" spans="1:14" x14ac:dyDescent="0.2">
      <c r="A87" s="66" t="s">
        <v>28</v>
      </c>
      <c r="B87" s="153">
        <f>'Group 3- RIC - R'!B6</f>
        <v>9571903.8800000008</v>
      </c>
      <c r="C87" s="152">
        <f>'Group 3- RIC - R'!C6</f>
        <v>9561502.7200000007</v>
      </c>
      <c r="D87" s="153">
        <f>'Group 3- RIC - R'!D6</f>
        <v>11220960.52</v>
      </c>
      <c r="E87" s="153">
        <f>'Group 3- RIC - R'!E6</f>
        <v>10586962.540000001</v>
      </c>
      <c r="F87" s="152">
        <f>'Group 3- RIC - R'!F6</f>
        <v>7751700.8800000008</v>
      </c>
      <c r="G87" s="152">
        <f>'Group 3- RIC - R'!G6</f>
        <v>899227.56</v>
      </c>
      <c r="H87" s="152">
        <f>'Group 3- RIC - R'!H6</f>
        <v>1214571.82</v>
      </c>
      <c r="I87" s="152">
        <f>'Group 3- RIC - R'!I6</f>
        <v>3985535.4</v>
      </c>
      <c r="J87" s="152">
        <f>'Group 3- RIC - R'!J6</f>
        <v>6127701.5800000001</v>
      </c>
      <c r="K87" s="152">
        <f>'Group 3- RIC - R'!K6</f>
        <v>7289794.8200000003</v>
      </c>
      <c r="L87" s="152">
        <f>'Group 3- RIC - R'!L6</f>
        <v>8600340.9800000004</v>
      </c>
      <c r="M87" s="152">
        <f>'Group 3- RIC - R'!M6</f>
        <v>8934596.4400000013</v>
      </c>
      <c r="N87" s="152">
        <f>SUM(B87:M87)</f>
        <v>85744799.140000001</v>
      </c>
    </row>
    <row r="88" spans="1:14" x14ac:dyDescent="0.2">
      <c r="A88" s="79" t="s">
        <v>1</v>
      </c>
      <c r="B88" s="153">
        <f>'Group 3- RIC - R'!B7</f>
        <v>1137427</v>
      </c>
      <c r="C88" s="152">
        <f>'Group 3- RIC - R'!C7</f>
        <v>1026043.2</v>
      </c>
      <c r="D88" s="153">
        <f>'Group 3- RIC - R'!D7</f>
        <v>1218235.2</v>
      </c>
      <c r="E88" s="153">
        <f>'Group 3- RIC - R'!E7</f>
        <v>1240512</v>
      </c>
      <c r="F88" s="152">
        <f>'Group 3- RIC - R'!F7</f>
        <v>902428.8</v>
      </c>
      <c r="G88" s="152">
        <f>'Group 3- RIC - R'!G7</f>
        <v>223204.8</v>
      </c>
      <c r="H88" s="152">
        <f>'Group 3- RIC - R'!H7</f>
        <v>268632</v>
      </c>
      <c r="I88" s="152">
        <f>'Group 3- RIC - R'!I7</f>
        <v>476112</v>
      </c>
      <c r="J88" s="152">
        <f>'Group 3- RIC - R'!J7</f>
        <v>588806.40000000002</v>
      </c>
      <c r="K88" s="152">
        <f>'Group 3- RIC - R'!K7</f>
        <v>707616</v>
      </c>
      <c r="L88" s="152">
        <f>'Group 3- RIC - R'!L7</f>
        <v>810264</v>
      </c>
      <c r="M88" s="152">
        <f>'Group 3- RIC - R'!M7</f>
        <v>877531.20000000007</v>
      </c>
      <c r="N88" s="152">
        <f>SUM(B88:M88)</f>
        <v>9476812.5999999996</v>
      </c>
    </row>
    <row r="89" spans="1:14" x14ac:dyDescent="0.2">
      <c r="A89" s="79"/>
      <c r="B89" s="153"/>
      <c r="C89" s="152"/>
      <c r="D89" s="153"/>
      <c r="E89" s="153"/>
      <c r="F89" s="152"/>
      <c r="G89" s="152"/>
      <c r="H89" s="152"/>
      <c r="I89" s="152"/>
      <c r="J89" s="152"/>
      <c r="K89" s="152"/>
      <c r="L89" s="152"/>
      <c r="M89" s="152"/>
      <c r="N89" s="152"/>
    </row>
    <row r="90" spans="1:14" x14ac:dyDescent="0.2">
      <c r="A90" s="67" t="s">
        <v>5</v>
      </c>
      <c r="B90" s="161">
        <f>SUM(B84:B88)</f>
        <v>18342699.68</v>
      </c>
      <c r="C90" s="161">
        <f t="shared" ref="C90:M90" si="10">SUM(C84:C88)</f>
        <v>17380185.82</v>
      </c>
      <c r="D90" s="161">
        <f t="shared" si="10"/>
        <v>20240075.319999997</v>
      </c>
      <c r="E90" s="161">
        <f t="shared" si="10"/>
        <v>19052274.340000004</v>
      </c>
      <c r="F90" s="160">
        <f t="shared" si="10"/>
        <v>13655640.180000002</v>
      </c>
      <c r="G90" s="160">
        <f t="shared" si="10"/>
        <v>1953303.9600000002</v>
      </c>
      <c r="H90" s="160">
        <f t="shared" si="10"/>
        <v>2533104.12</v>
      </c>
      <c r="I90" s="160">
        <f t="shared" si="10"/>
        <v>6748556.5999999996</v>
      </c>
      <c r="J90" s="160">
        <f t="shared" si="10"/>
        <v>10176430.280000001</v>
      </c>
      <c r="K90" s="160">
        <f t="shared" si="10"/>
        <v>12075453.220000001</v>
      </c>
      <c r="L90" s="160">
        <f t="shared" si="10"/>
        <v>14051363.880000001</v>
      </c>
      <c r="M90" s="160">
        <f t="shared" si="10"/>
        <v>14488437.140000001</v>
      </c>
      <c r="N90" s="160">
        <f>SUM(N84:N88)</f>
        <v>150697524.53999999</v>
      </c>
    </row>
    <row r="91" spans="1:14" x14ac:dyDescent="0.2">
      <c r="A91" s="102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4"/>
    </row>
    <row r="92" spans="1:14" x14ac:dyDescent="0.2">
      <c r="A92" s="69" t="s">
        <v>20</v>
      </c>
      <c r="B92" s="203" t="s">
        <v>44</v>
      </c>
      <c r="C92" s="203" t="s">
        <v>45</v>
      </c>
      <c r="D92" s="203" t="s">
        <v>46</v>
      </c>
      <c r="E92" s="203" t="s">
        <v>47</v>
      </c>
      <c r="F92" s="203" t="s">
        <v>48</v>
      </c>
      <c r="G92" s="203" t="s">
        <v>49</v>
      </c>
      <c r="H92" s="203" t="s">
        <v>50</v>
      </c>
      <c r="I92" s="203" t="s">
        <v>51</v>
      </c>
      <c r="J92" s="203" t="s">
        <v>52</v>
      </c>
      <c r="K92" s="203" t="s">
        <v>53</v>
      </c>
      <c r="L92" s="203" t="s">
        <v>54</v>
      </c>
      <c r="M92" s="203" t="s">
        <v>55</v>
      </c>
      <c r="N92" s="204" t="s">
        <v>0</v>
      </c>
    </row>
    <row r="93" spans="1:14" s="120" customFormat="1" x14ac:dyDescent="0.2">
      <c r="A93" s="119" t="s">
        <v>8</v>
      </c>
      <c r="B93" s="159">
        <f>'Group 3- RIC - R'!B19</f>
        <v>7911</v>
      </c>
      <c r="C93" s="159">
        <f>'Group 3- RIC - R'!C19</f>
        <v>6665</v>
      </c>
      <c r="D93" s="159">
        <v>7713</v>
      </c>
      <c r="E93" s="159">
        <f>'Group 3- RIC - R'!E19</f>
        <v>6972</v>
      </c>
      <c r="F93" s="159">
        <f>'Group 3- RIC - R'!F19</f>
        <v>4832</v>
      </c>
      <c r="G93" s="159">
        <f>'Group 3- RIC - R'!G19</f>
        <v>774</v>
      </c>
      <c r="H93" s="159">
        <f>'Group 3- RIC - R'!H19</f>
        <v>1016</v>
      </c>
      <c r="I93" s="159">
        <f>'Group 3- RIC - R'!I19</f>
        <v>2270</v>
      </c>
      <c r="J93" s="159">
        <f>'Group 3- RIC - R'!J19</f>
        <v>3307</v>
      </c>
      <c r="K93" s="159">
        <f>'Group 3- RIC - R'!K19</f>
        <v>3787</v>
      </c>
      <c r="L93" s="159">
        <f>'Group 3- RIC - R'!L19</f>
        <v>4303</v>
      </c>
      <c r="M93" s="159">
        <f>'Group 3- RIC - R'!M19</f>
        <v>4313</v>
      </c>
      <c r="N93" s="159">
        <f>'Group 3- RIC - R'!N19</f>
        <v>53863</v>
      </c>
    </row>
    <row r="94" spans="1:14" s="120" customFormat="1" x14ac:dyDescent="0.2">
      <c r="A94" s="119" t="s">
        <v>9</v>
      </c>
      <c r="B94" s="159">
        <f>'Group 3- RIC - R'!B20</f>
        <v>6109</v>
      </c>
      <c r="C94" s="159">
        <f>'Group 3- RIC - R'!C20</f>
        <v>5824</v>
      </c>
      <c r="D94" s="159">
        <f>'Group 3- RIC - R'!D20</f>
        <v>6758</v>
      </c>
      <c r="E94" s="159">
        <f>'Group 3- RIC - R'!E20</f>
        <v>6425</v>
      </c>
      <c r="F94" s="159">
        <f>'Group 3- RIC - R'!F20</f>
        <v>4371</v>
      </c>
      <c r="G94" s="159">
        <f>'Group 3- RIC - R'!G20</f>
        <v>815</v>
      </c>
      <c r="H94" s="159">
        <f>'Group 3- RIC - R'!H20</f>
        <v>833</v>
      </c>
      <c r="I94" s="159">
        <f>'Group 3- RIC - R'!I20</f>
        <v>1991</v>
      </c>
      <c r="J94" s="159">
        <f>'Group 3- RIC - R'!J20</f>
        <v>3083</v>
      </c>
      <c r="K94" s="159">
        <f>'Group 3- RIC - R'!K20</f>
        <v>3387</v>
      </c>
      <c r="L94" s="159">
        <f>'Group 3- RIC - R'!L20</f>
        <v>3913</v>
      </c>
      <c r="M94" s="159">
        <f>'Group 3- RIC - R'!M20</f>
        <v>4110</v>
      </c>
      <c r="N94" s="159">
        <f>'Group 3- RIC - R'!N20</f>
        <v>47619</v>
      </c>
    </row>
    <row r="95" spans="1:14" s="120" customFormat="1" x14ac:dyDescent="0.2">
      <c r="A95" s="121" t="s">
        <v>24</v>
      </c>
      <c r="B95" s="159">
        <f>'Group 3- RIC - R'!B21</f>
        <v>2814</v>
      </c>
      <c r="C95" s="159">
        <f>'Group 3- RIC - R'!C21</f>
        <v>2514</v>
      </c>
      <c r="D95" s="159">
        <f>'Group 3- RIC - R'!D21</f>
        <v>2744</v>
      </c>
      <c r="E95" s="159">
        <f>'Group 3- RIC - R'!E21</f>
        <v>2569</v>
      </c>
      <c r="F95" s="159">
        <f>'Group 3- RIC - R'!F21</f>
        <v>1813</v>
      </c>
      <c r="G95" s="159">
        <f>'Group 3- RIC - R'!G21</f>
        <v>242</v>
      </c>
      <c r="H95" s="159">
        <f>'Group 3- RIC - R'!H21</f>
        <v>449</v>
      </c>
      <c r="I95" s="159">
        <f>'Group 3- RIC - R'!I21</f>
        <v>785</v>
      </c>
      <c r="J95" s="159">
        <f>'Group 3- RIC - R'!J21</f>
        <v>1255</v>
      </c>
      <c r="K95" s="159">
        <f>'Group 3- RIC - R'!K21</f>
        <v>1843</v>
      </c>
      <c r="L95" s="159">
        <f>'Group 3- RIC - R'!L21</f>
        <v>2061</v>
      </c>
      <c r="M95" s="159">
        <f>'Group 3- RIC - R'!M21</f>
        <v>1927</v>
      </c>
      <c r="N95" s="159">
        <f>SUM(B95:M95)</f>
        <v>21016</v>
      </c>
    </row>
    <row r="96" spans="1:14" s="120" customFormat="1" x14ac:dyDescent="0.2">
      <c r="A96" s="121" t="s">
        <v>28</v>
      </c>
      <c r="B96" s="159">
        <f>'Group 3- RIC - R'!B22</f>
        <v>20216</v>
      </c>
      <c r="C96" s="159">
        <f>'Group 3- RIC - R'!C22</f>
        <v>20189</v>
      </c>
      <c r="D96" s="159">
        <f>'Group 3- RIC - R'!D22</f>
        <v>23691</v>
      </c>
      <c r="E96" s="159">
        <f>'Group 3- RIC - R'!E22</f>
        <v>22360</v>
      </c>
      <c r="F96" s="159">
        <f>'Group 3- RIC - R'!F22</f>
        <v>16297</v>
      </c>
      <c r="G96" s="159">
        <f>'Group 3- RIC - R'!G22</f>
        <v>1900</v>
      </c>
      <c r="H96" s="159">
        <f>'Group 3- RIC - R'!H22</f>
        <v>2562</v>
      </c>
      <c r="I96" s="159">
        <f>'Group 3- RIC - R'!I22</f>
        <v>8413</v>
      </c>
      <c r="J96" s="159">
        <f>'Group 3- RIC - R'!J22</f>
        <v>12945</v>
      </c>
      <c r="K96" s="159">
        <f>'Group 3- RIC - R'!K22</f>
        <v>15409</v>
      </c>
      <c r="L96" s="159">
        <f>'Group 3- RIC - R'!L22</f>
        <v>18148</v>
      </c>
      <c r="M96" s="159">
        <f>'Group 3- RIC - R'!M22</f>
        <v>18865</v>
      </c>
      <c r="N96" s="159">
        <f>SUM(B96:M96)</f>
        <v>180995</v>
      </c>
    </row>
    <row r="97" spans="1:14" s="120" customFormat="1" x14ac:dyDescent="0.2">
      <c r="A97" s="121" t="s">
        <v>1</v>
      </c>
      <c r="B97" s="159">
        <f>'Group 3- RIC - R'!B23</f>
        <v>2595</v>
      </c>
      <c r="C97" s="159">
        <f>'Group 3- RIC - R'!C23</f>
        <v>2340</v>
      </c>
      <c r="D97" s="159">
        <f>'Group 3- RIC - R'!D23</f>
        <v>2783</v>
      </c>
      <c r="E97" s="159">
        <f>'Group 3- RIC - R'!E23</f>
        <v>2835</v>
      </c>
      <c r="F97" s="159">
        <f>'Group 3- RIC - R'!F23</f>
        <v>2054</v>
      </c>
      <c r="G97" s="159">
        <f>'Group 3- RIC - R'!G23</f>
        <v>504</v>
      </c>
      <c r="H97" s="159">
        <f>'Group 3- RIC - R'!H23</f>
        <v>611</v>
      </c>
      <c r="I97" s="159">
        <f>'Group 3- RIC - R'!I23</f>
        <v>1083</v>
      </c>
      <c r="J97" s="159">
        <f>'Group 3- RIC - R'!J23</f>
        <v>1339</v>
      </c>
      <c r="K97" s="159">
        <f>'Group 3- RIC - R'!K23</f>
        <v>1616</v>
      </c>
      <c r="L97" s="159">
        <f>'Group 3- RIC - R'!L23</f>
        <v>1849</v>
      </c>
      <c r="M97" s="159">
        <f>'Group 3- RIC - R'!M23</f>
        <v>2000</v>
      </c>
      <c r="N97" s="159">
        <f>SUM(B97:M97)</f>
        <v>21609</v>
      </c>
    </row>
    <row r="98" spans="1:14" s="120" customFormat="1" x14ac:dyDescent="0.2">
      <c r="A98" s="121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</row>
    <row r="99" spans="1:14" s="120" customFormat="1" x14ac:dyDescent="0.2">
      <c r="A99" s="122" t="s">
        <v>11</v>
      </c>
      <c r="B99" s="164">
        <f>SUM(B93:B97)</f>
        <v>39645</v>
      </c>
      <c r="C99" s="164">
        <f t="shared" ref="C99:N99" si="11">SUM(C93:C97)</f>
        <v>37532</v>
      </c>
      <c r="D99" s="164">
        <f t="shared" si="11"/>
        <v>43689</v>
      </c>
      <c r="E99" s="164">
        <f t="shared" si="11"/>
        <v>41161</v>
      </c>
      <c r="F99" s="164">
        <f t="shared" si="11"/>
        <v>29367</v>
      </c>
      <c r="G99" s="164">
        <f t="shared" si="11"/>
        <v>4235</v>
      </c>
      <c r="H99" s="164">
        <f t="shared" si="11"/>
        <v>5471</v>
      </c>
      <c r="I99" s="164">
        <f t="shared" si="11"/>
        <v>14542</v>
      </c>
      <c r="J99" s="164">
        <f t="shared" si="11"/>
        <v>21929</v>
      </c>
      <c r="K99" s="164">
        <f t="shared" si="11"/>
        <v>26042</v>
      </c>
      <c r="L99" s="164">
        <f t="shared" si="11"/>
        <v>30274</v>
      </c>
      <c r="M99" s="164">
        <f t="shared" si="11"/>
        <v>31215</v>
      </c>
      <c r="N99" s="164">
        <f t="shared" si="11"/>
        <v>325102</v>
      </c>
    </row>
    <row r="100" spans="1:14" ht="12.75" customHeight="1" x14ac:dyDescent="0.2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</row>
    <row r="101" spans="1:14" x14ac:dyDescent="0.2">
      <c r="A101" s="98" t="s">
        <v>22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</row>
    <row r="102" spans="1:14" x14ac:dyDescent="0.2">
      <c r="A102" s="63" t="s">
        <v>4</v>
      </c>
      <c r="B102" s="203" t="s">
        <v>44</v>
      </c>
      <c r="C102" s="203" t="s">
        <v>45</v>
      </c>
      <c r="D102" s="203" t="s">
        <v>46</v>
      </c>
      <c r="E102" s="203" t="s">
        <v>47</v>
      </c>
      <c r="F102" s="203" t="s">
        <v>48</v>
      </c>
      <c r="G102" s="203" t="s">
        <v>49</v>
      </c>
      <c r="H102" s="203" t="s">
        <v>50</v>
      </c>
      <c r="I102" s="203" t="s">
        <v>51</v>
      </c>
      <c r="J102" s="203" t="s">
        <v>52</v>
      </c>
      <c r="K102" s="203" t="s">
        <v>53</v>
      </c>
      <c r="L102" s="203" t="s">
        <v>54</v>
      </c>
      <c r="M102" s="203" t="s">
        <v>55</v>
      </c>
      <c r="N102" s="204" t="s">
        <v>0</v>
      </c>
    </row>
    <row r="103" spans="1:14" x14ac:dyDescent="0.2">
      <c r="A103" s="66" t="s">
        <v>8</v>
      </c>
      <c r="B103" s="152">
        <f>'Group 4 Wireless'!B40</f>
        <v>340199.6</v>
      </c>
      <c r="C103" s="152">
        <f>'Group 4 Wireless'!C40</f>
        <v>299364</v>
      </c>
      <c r="D103" s="153">
        <v>349403.6</v>
      </c>
      <c r="E103" s="152">
        <f>'Group 4 Wireless'!E40</f>
        <v>321432.8</v>
      </c>
      <c r="F103" s="153">
        <f>'Group 4 Wireless'!F40</f>
        <v>212342</v>
      </c>
      <c r="G103" s="153">
        <f>'Group 4 Wireless'!G40</f>
        <v>67532.399999999994</v>
      </c>
      <c r="H103" s="152">
        <f>'Group 4 Wireless'!H40</f>
        <v>76944.399999999994</v>
      </c>
      <c r="I103" s="152">
        <f>'Group 4 Wireless'!I40</f>
        <v>128694.8</v>
      </c>
      <c r="J103" s="152">
        <f>'Group 4 Wireless'!J40</f>
        <v>164730.79999999999</v>
      </c>
      <c r="K103" s="152">
        <f>'Group 4 Wireless'!K40</f>
        <v>177928.4</v>
      </c>
      <c r="L103" s="152">
        <f>'Group 4 Wireless'!L40</f>
        <v>208031.2</v>
      </c>
      <c r="M103" s="152">
        <f>'Group 4 Wireless'!M40</f>
        <v>207516.40000000002</v>
      </c>
      <c r="N103" s="152">
        <f>SUM(B103:M103)</f>
        <v>2554120.4</v>
      </c>
    </row>
    <row r="104" spans="1:14" x14ac:dyDescent="0.2">
      <c r="A104" s="66" t="s">
        <v>9</v>
      </c>
      <c r="B104" s="152">
        <f>'Group 4 Wireless'!B41</f>
        <v>204051.82</v>
      </c>
      <c r="C104" s="152">
        <f>'Group 4 Wireless'!C41</f>
        <v>185543.78</v>
      </c>
      <c r="D104" s="153">
        <f>'Group 4 Wireless'!D41</f>
        <v>214676.16</v>
      </c>
      <c r="E104" s="152">
        <f>'Group 4 Wireless'!E41</f>
        <v>179129.41999999998</v>
      </c>
      <c r="F104" s="153">
        <f>'Group 4 Wireless'!F41</f>
        <v>118012.77999999998</v>
      </c>
      <c r="G104" s="153">
        <f>'Group 4 Wireless'!G41</f>
        <v>45036.11</v>
      </c>
      <c r="H104" s="152">
        <f>'Group 4 Wireless'!H41</f>
        <v>47099.97</v>
      </c>
      <c r="I104" s="152">
        <f>'Group 4 Wireless'!I41</f>
        <v>82118.659999999989</v>
      </c>
      <c r="J104" s="152">
        <f>'Group 4 Wireless'!J41</f>
        <v>102414.01</v>
      </c>
      <c r="K104" s="152">
        <f>'Group 4 Wireless'!K41</f>
        <v>117653.15</v>
      </c>
      <c r="L104" s="152">
        <f>'Group 4 Wireless'!L41</f>
        <v>149448.69</v>
      </c>
      <c r="M104" s="152">
        <f>'Group 4 Wireless'!M41</f>
        <v>143446.19</v>
      </c>
      <c r="N104" s="152">
        <f>SUM(B104:M104)</f>
        <v>1588630.7399999998</v>
      </c>
    </row>
    <row r="105" spans="1:14" x14ac:dyDescent="0.2">
      <c r="A105" s="66" t="s">
        <v>24</v>
      </c>
      <c r="B105" s="152">
        <f>'Group 4 Wireless'!B42</f>
        <v>71253.72</v>
      </c>
      <c r="C105" s="152">
        <f>'Group 4 Wireless'!C42</f>
        <v>67629.179999999993</v>
      </c>
      <c r="D105" s="153">
        <f>'Group 4 Wireless'!D42</f>
        <v>75745.080000000016</v>
      </c>
      <c r="E105" s="152">
        <f>'Group 4 Wireless'!E42</f>
        <v>68442.48</v>
      </c>
      <c r="F105" s="153">
        <f>'Group 4 Wireless'!F42</f>
        <v>54473.64</v>
      </c>
      <c r="G105" s="153">
        <f>'Group 4 Wireless'!G42</f>
        <v>14173.02</v>
      </c>
      <c r="H105" s="152">
        <f>'Group 4 Wireless'!H42</f>
        <v>11481.6</v>
      </c>
      <c r="I105" s="152">
        <f>'Group 4 Wireless'!I42</f>
        <v>20067.84</v>
      </c>
      <c r="J105" s="152">
        <f>'Group 4 Wireless'!J42</f>
        <v>35043.839999999997</v>
      </c>
      <c r="K105" s="152">
        <f>'Group 4 Wireless'!K42</f>
        <v>40235.520000000004</v>
      </c>
      <c r="L105" s="152">
        <f>'Group 4 Wireless'!L42</f>
        <v>47124.480000000003</v>
      </c>
      <c r="M105" s="152">
        <f>'Group 4 Wireless'!M42</f>
        <v>44728.32</v>
      </c>
      <c r="N105" s="152">
        <f>SUM(B105:M105)</f>
        <v>550398.71999999997</v>
      </c>
    </row>
    <row r="106" spans="1:14" x14ac:dyDescent="0.2">
      <c r="A106" s="66" t="s">
        <v>28</v>
      </c>
      <c r="B106" s="152">
        <f>'Group 4 Wireless'!B43</f>
        <v>981984.30999999994</v>
      </c>
      <c r="C106" s="152">
        <f>'Group 4 Wireless'!C43</f>
        <v>831603.44</v>
      </c>
      <c r="D106" s="153">
        <f>'Group 4 Wireless'!D43</f>
        <v>943343.14000000013</v>
      </c>
      <c r="E106" s="152">
        <f>'Group 4 Wireless'!E43</f>
        <v>767895.27999999991</v>
      </c>
      <c r="F106" s="153">
        <f>'Group 4 Wireless'!F43</f>
        <v>618340.05000000005</v>
      </c>
      <c r="G106" s="153">
        <f>'Group 4 Wireless'!G43</f>
        <v>144834.03</v>
      </c>
      <c r="H106" s="152">
        <f>'Group 4 Wireless'!H43</f>
        <v>209468.94999999998</v>
      </c>
      <c r="I106" s="152">
        <f>'Group 4 Wireless'!I43</f>
        <v>423742.19999999995</v>
      </c>
      <c r="J106" s="152">
        <f>'Group 4 Wireless'!J43</f>
        <v>555451.62</v>
      </c>
      <c r="K106" s="152">
        <f>'Group 4 Wireless'!K43</f>
        <v>694394.31</v>
      </c>
      <c r="L106" s="152">
        <f>'Group 4 Wireless'!L43</f>
        <v>801570.44000000006</v>
      </c>
      <c r="M106" s="152">
        <f>'Group 4 Wireless'!M43</f>
        <v>834432.33</v>
      </c>
      <c r="N106" s="152">
        <f>SUM(B106:M106)</f>
        <v>7807060.1000000006</v>
      </c>
    </row>
    <row r="107" spans="1:14" x14ac:dyDescent="0.2">
      <c r="A107" s="66" t="s">
        <v>1</v>
      </c>
      <c r="B107" s="152">
        <f>'Group 4 Wireless'!B44</f>
        <v>166205.57999999999</v>
      </c>
      <c r="C107" s="152">
        <f>'Group 4 Wireless'!C44</f>
        <v>161416.04</v>
      </c>
      <c r="D107" s="153">
        <f>'Group 4 Wireless'!D44</f>
        <v>185043.5</v>
      </c>
      <c r="E107" s="152">
        <f>'Group 4 Wireless'!E44</f>
        <v>166906.64000000001</v>
      </c>
      <c r="F107" s="153">
        <f>'Group 4 Wireless'!F44</f>
        <v>121388.1</v>
      </c>
      <c r="G107" s="153">
        <f>'Group 4 Wireless'!G44</f>
        <v>36527.24</v>
      </c>
      <c r="H107" s="152">
        <f>'Group 4 Wireless'!H44</f>
        <v>54163.299999999996</v>
      </c>
      <c r="I107" s="152">
        <f>'Group 4 Wireless'!I44</f>
        <v>92553.5</v>
      </c>
      <c r="J107" s="152">
        <f>'Group 4 Wireless'!J44</f>
        <v>132948.48000000001</v>
      </c>
      <c r="K107" s="152">
        <f>'Group 4 Wireless'!K44</f>
        <v>183091.76</v>
      </c>
      <c r="L107" s="152">
        <f>'Group 4 Wireless'!L44</f>
        <v>191827.24</v>
      </c>
      <c r="M107" s="152">
        <f>'Group 4 Wireless'!M44</f>
        <v>220069.82193999997</v>
      </c>
      <c r="N107" s="152">
        <f>SUM(B107:M107)</f>
        <v>1712141.2019400001</v>
      </c>
    </row>
    <row r="108" spans="1:14" x14ac:dyDescent="0.2">
      <c r="A108" s="66"/>
      <c r="B108" s="152"/>
      <c r="C108" s="152"/>
      <c r="D108" s="152"/>
      <c r="E108" s="152"/>
      <c r="F108" s="153"/>
      <c r="G108" s="152"/>
      <c r="H108" s="152"/>
      <c r="I108" s="152"/>
      <c r="J108" s="152"/>
      <c r="K108" s="152"/>
      <c r="L108" s="152"/>
      <c r="M108" s="152"/>
      <c r="N108" s="152"/>
    </row>
    <row r="109" spans="1:14" x14ac:dyDescent="0.2">
      <c r="A109" s="67" t="s">
        <v>5</v>
      </c>
      <c r="B109" s="160">
        <f>SUM(B103:B108)</f>
        <v>1763695.0299999998</v>
      </c>
      <c r="C109" s="160">
        <f t="shared" ref="C109:N109" si="12">SUM(C103:C108)</f>
        <v>1545556.44</v>
      </c>
      <c r="D109" s="161">
        <f t="shared" si="12"/>
        <v>1768211.4800000002</v>
      </c>
      <c r="E109" s="160">
        <f t="shared" si="12"/>
        <v>1503806.62</v>
      </c>
      <c r="F109" s="161">
        <f t="shared" si="12"/>
        <v>1124556.57</v>
      </c>
      <c r="G109" s="161">
        <f t="shared" si="12"/>
        <v>308102.8</v>
      </c>
      <c r="H109" s="160">
        <f t="shared" si="12"/>
        <v>399158.22</v>
      </c>
      <c r="I109" s="160">
        <f t="shared" si="12"/>
        <v>747177</v>
      </c>
      <c r="J109" s="160">
        <f t="shared" si="12"/>
        <v>990588.75</v>
      </c>
      <c r="K109" s="160">
        <f t="shared" si="12"/>
        <v>1213303.1400000001</v>
      </c>
      <c r="L109" s="160">
        <f t="shared" si="12"/>
        <v>1398002.05</v>
      </c>
      <c r="M109" s="160">
        <f t="shared" si="12"/>
        <v>1450193.0619399999</v>
      </c>
      <c r="N109" s="160">
        <f t="shared" si="12"/>
        <v>14212351.161940001</v>
      </c>
    </row>
    <row r="110" spans="1:14" x14ac:dyDescent="0.2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</row>
    <row r="111" spans="1:14" x14ac:dyDescent="0.2">
      <c r="A111" s="69" t="s">
        <v>20</v>
      </c>
      <c r="B111" s="203" t="s">
        <v>44</v>
      </c>
      <c r="C111" s="203" t="s">
        <v>45</v>
      </c>
      <c r="D111" s="203" t="s">
        <v>46</v>
      </c>
      <c r="E111" s="203" t="s">
        <v>47</v>
      </c>
      <c r="F111" s="203" t="s">
        <v>48</v>
      </c>
      <c r="G111" s="203" t="s">
        <v>49</v>
      </c>
      <c r="H111" s="203" t="s">
        <v>50</v>
      </c>
      <c r="I111" s="203" t="s">
        <v>51</v>
      </c>
      <c r="J111" s="203" t="s">
        <v>52</v>
      </c>
      <c r="K111" s="203" t="s">
        <v>53</v>
      </c>
      <c r="L111" s="203" t="s">
        <v>54</v>
      </c>
      <c r="M111" s="203" t="s">
        <v>55</v>
      </c>
      <c r="N111" s="204" t="s">
        <v>0</v>
      </c>
    </row>
    <row r="112" spans="1:14" x14ac:dyDescent="0.2">
      <c r="A112" s="66" t="s">
        <v>8</v>
      </c>
      <c r="B112" s="70">
        <f>'Group 4 Wireless'!B49</f>
        <v>2231</v>
      </c>
      <c r="C112" s="70">
        <f>'Group 4 Wireless'!C49</f>
        <v>1971</v>
      </c>
      <c r="D112" s="70">
        <v>2279</v>
      </c>
      <c r="E112" s="70">
        <f>'Group 4 Wireless'!E49</f>
        <v>2093</v>
      </c>
      <c r="F112" s="70">
        <f>'Group 4 Wireless'!F49</f>
        <v>1382</v>
      </c>
      <c r="G112" s="70">
        <f>'Group 4 Wireless'!G49</f>
        <v>444</v>
      </c>
      <c r="H112" s="70">
        <f>'Group 4 Wireless'!H49</f>
        <v>507</v>
      </c>
      <c r="I112" s="70">
        <f>'Group 4 Wireless'!I49</f>
        <v>847</v>
      </c>
      <c r="J112" s="70">
        <f>'Group 4 Wireless'!J49</f>
        <v>1075</v>
      </c>
      <c r="K112" s="70">
        <f>'Group 4 Wireless'!K49</f>
        <v>1164</v>
      </c>
      <c r="L112" s="70">
        <f>'Group 4 Wireless'!L49</f>
        <v>1359</v>
      </c>
      <c r="M112" s="70">
        <f>'Group 4 Wireless'!M49</f>
        <v>1341</v>
      </c>
      <c r="N112" s="70">
        <f>SUM(B112:M112)</f>
        <v>16693</v>
      </c>
    </row>
    <row r="113" spans="1:15" x14ac:dyDescent="0.2">
      <c r="A113" s="66" t="s">
        <v>9</v>
      </c>
      <c r="B113" s="70">
        <f>'Group 4 Wireless'!B50</f>
        <v>1871</v>
      </c>
      <c r="C113" s="70">
        <f>'Group 4 Wireless'!C50</f>
        <v>1714</v>
      </c>
      <c r="D113" s="70">
        <f>'Group 4 Wireless'!D50</f>
        <v>1992</v>
      </c>
      <c r="E113" s="70">
        <f>'Group 4 Wireless'!E50</f>
        <v>1657</v>
      </c>
      <c r="F113" s="70">
        <f>'Group 4 Wireless'!F50</f>
        <v>1101</v>
      </c>
      <c r="G113" s="70">
        <f>'Group 4 Wireless'!G50</f>
        <v>422</v>
      </c>
      <c r="H113" s="70">
        <f>'Group 4 Wireless'!H50</f>
        <v>432</v>
      </c>
      <c r="I113" s="70">
        <f>'Group 4 Wireless'!I50</f>
        <v>751</v>
      </c>
      <c r="J113" s="70">
        <f>'Group 4 Wireless'!J50</f>
        <v>905</v>
      </c>
      <c r="K113" s="70">
        <f>'Group 4 Wireless'!K50</f>
        <v>1024</v>
      </c>
      <c r="L113" s="70">
        <f>'Group 4 Wireless'!L50</f>
        <v>1259</v>
      </c>
      <c r="M113" s="70">
        <f>'Group 4 Wireless'!M50</f>
        <v>1258</v>
      </c>
      <c r="N113" s="70">
        <f>SUM(B113:M113)</f>
        <v>14386</v>
      </c>
    </row>
    <row r="114" spans="1:15" x14ac:dyDescent="0.2">
      <c r="A114" s="66" t="s">
        <v>24</v>
      </c>
      <c r="B114" s="70">
        <f>'Group 4 Wireless'!B51</f>
        <v>665</v>
      </c>
      <c r="C114" s="70">
        <f>'Group 4 Wireless'!C51</f>
        <v>634</v>
      </c>
      <c r="D114" s="70">
        <f>'Group 4 Wireless'!D51</f>
        <v>716</v>
      </c>
      <c r="E114" s="70">
        <f>'Group 4 Wireless'!E51</f>
        <v>655</v>
      </c>
      <c r="F114" s="70">
        <f>'Group 4 Wireless'!F51</f>
        <v>518</v>
      </c>
      <c r="G114" s="70">
        <f>'Group 4 Wireless'!G51</f>
        <v>134</v>
      </c>
      <c r="H114" s="70">
        <f>'Group 4 Wireless'!H51</f>
        <v>112</v>
      </c>
      <c r="I114" s="70">
        <f>'Group 4 Wireless'!I51</f>
        <v>201</v>
      </c>
      <c r="J114" s="70">
        <f>'Group 4 Wireless'!J51</f>
        <v>349</v>
      </c>
      <c r="K114" s="70">
        <f>'Group 4 Wireless'!K51</f>
        <v>402</v>
      </c>
      <c r="L114" s="70">
        <f>'Group 4 Wireless'!L51</f>
        <v>467</v>
      </c>
      <c r="M114" s="70">
        <f>'Group 4 Wireless'!M51</f>
        <v>447</v>
      </c>
      <c r="N114" s="70">
        <f>SUM(B114:M114)</f>
        <v>5300</v>
      </c>
    </row>
    <row r="115" spans="1:15" x14ac:dyDescent="0.2">
      <c r="A115" s="66" t="s">
        <v>28</v>
      </c>
      <c r="B115" s="70">
        <f>'Group 4 Wireless'!B52</f>
        <v>5378</v>
      </c>
      <c r="C115" s="70">
        <f>'Group 4 Wireless'!C52</f>
        <v>4956</v>
      </c>
      <c r="D115" s="70">
        <f>'Group 4 Wireless'!D52</f>
        <v>5656</v>
      </c>
      <c r="E115" s="70">
        <f>'Group 4 Wireless'!E52</f>
        <v>5174</v>
      </c>
      <c r="F115" s="70">
        <f>'Group 4 Wireless'!F52</f>
        <v>3685</v>
      </c>
      <c r="G115" s="70">
        <f>'Group 4 Wireless'!G52</f>
        <v>996</v>
      </c>
      <c r="H115" s="70">
        <f>'Group 4 Wireless'!H52</f>
        <v>1210</v>
      </c>
      <c r="I115" s="70">
        <f>'Group 4 Wireless'!I52</f>
        <v>2419</v>
      </c>
      <c r="J115" s="70">
        <f>'Group 4 Wireless'!J52</f>
        <v>3198</v>
      </c>
      <c r="K115" s="70">
        <f>'Group 4 Wireless'!K52</f>
        <v>4090</v>
      </c>
      <c r="L115" s="70">
        <f>'Group 4 Wireless'!L52</f>
        <v>4663</v>
      </c>
      <c r="M115" s="70">
        <f>'Group 4 Wireless'!M52</f>
        <v>4858</v>
      </c>
      <c r="N115" s="70">
        <f>SUM(B115:M115)</f>
        <v>46283</v>
      </c>
    </row>
    <row r="116" spans="1:15" x14ac:dyDescent="0.2">
      <c r="A116" s="66" t="s">
        <v>1</v>
      </c>
      <c r="B116" s="70">
        <f>'Group 4 Wireless'!B53</f>
        <v>1003</v>
      </c>
      <c r="C116" s="70">
        <f>'Group 4 Wireless'!C53</f>
        <v>967</v>
      </c>
      <c r="D116" s="70">
        <f>'Group 4 Wireless'!D53</f>
        <v>1113</v>
      </c>
      <c r="E116" s="70">
        <f>'Group 4 Wireless'!E53</f>
        <v>992</v>
      </c>
      <c r="F116" s="70">
        <f>'Group 4 Wireless'!F53</f>
        <v>723</v>
      </c>
      <c r="G116" s="70">
        <f>'Group 4 Wireless'!G53</f>
        <v>221</v>
      </c>
      <c r="H116" s="70">
        <f>'Group 4 Wireless'!H53</f>
        <v>316</v>
      </c>
      <c r="I116" s="70">
        <f>'Group 4 Wireless'!I53</f>
        <v>557</v>
      </c>
      <c r="J116" s="70">
        <f>'Group 4 Wireless'!J53</f>
        <v>783</v>
      </c>
      <c r="K116" s="70">
        <f>'Group 4 Wireless'!K53</f>
        <v>1086</v>
      </c>
      <c r="L116" s="70">
        <f>'Group 4 Wireless'!L53</f>
        <v>1160</v>
      </c>
      <c r="M116" s="70">
        <f>'Group 4 Wireless'!M53</f>
        <v>1341</v>
      </c>
      <c r="N116" s="70">
        <f>SUM(B116:M116)</f>
        <v>10262</v>
      </c>
    </row>
    <row r="117" spans="1:15" x14ac:dyDescent="0.2">
      <c r="A117" s="66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</row>
    <row r="118" spans="1:15" x14ac:dyDescent="0.2">
      <c r="A118" s="67" t="s">
        <v>11</v>
      </c>
      <c r="B118" s="162">
        <f>SUM(B112:B117)</f>
        <v>11148</v>
      </c>
      <c r="C118" s="162">
        <f t="shared" ref="C118:M118" si="13">SUM(C112:C117)</f>
        <v>10242</v>
      </c>
      <c r="D118" s="162">
        <f t="shared" si="13"/>
        <v>11756</v>
      </c>
      <c r="E118" s="162">
        <f t="shared" si="13"/>
        <v>10571</v>
      </c>
      <c r="F118" s="162">
        <f t="shared" si="13"/>
        <v>7409</v>
      </c>
      <c r="G118" s="162">
        <f t="shared" si="13"/>
        <v>2217</v>
      </c>
      <c r="H118" s="162">
        <f t="shared" si="13"/>
        <v>2577</v>
      </c>
      <c r="I118" s="162">
        <f t="shared" si="13"/>
        <v>4775</v>
      </c>
      <c r="J118" s="162">
        <f t="shared" si="13"/>
        <v>6310</v>
      </c>
      <c r="K118" s="162">
        <f t="shared" si="13"/>
        <v>7766</v>
      </c>
      <c r="L118" s="162">
        <f t="shared" si="13"/>
        <v>8908</v>
      </c>
      <c r="M118" s="162">
        <f t="shared" si="13"/>
        <v>9245</v>
      </c>
      <c r="N118" s="162">
        <f>SUM(N112:N117)</f>
        <v>92924</v>
      </c>
    </row>
    <row r="119" spans="1:15" x14ac:dyDescent="0.2">
      <c r="A119" s="102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4"/>
    </row>
    <row r="120" spans="1:15" ht="11.25" customHeight="1" x14ac:dyDescent="0.2">
      <c r="A120" s="118" t="s">
        <v>19</v>
      </c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1:15" s="65" customFormat="1" x14ac:dyDescent="0.2">
      <c r="A121" s="71" t="s">
        <v>4</v>
      </c>
      <c r="B121" s="203" t="s">
        <v>44</v>
      </c>
      <c r="C121" s="203" t="s">
        <v>45</v>
      </c>
      <c r="D121" s="203" t="s">
        <v>46</v>
      </c>
      <c r="E121" s="203" t="s">
        <v>47</v>
      </c>
      <c r="F121" s="203" t="s">
        <v>48</v>
      </c>
      <c r="G121" s="203" t="s">
        <v>49</v>
      </c>
      <c r="H121" s="203" t="s">
        <v>50</v>
      </c>
      <c r="I121" s="203" t="s">
        <v>51</v>
      </c>
      <c r="J121" s="203" t="s">
        <v>52</v>
      </c>
      <c r="K121" s="203" t="s">
        <v>53</v>
      </c>
      <c r="L121" s="203" t="s">
        <v>54</v>
      </c>
      <c r="M121" s="203" t="s">
        <v>55</v>
      </c>
      <c r="N121" s="204" t="s">
        <v>0</v>
      </c>
    </row>
    <row r="122" spans="1:15" x14ac:dyDescent="0.2">
      <c r="A122" s="72" t="s">
        <v>8</v>
      </c>
      <c r="B122" s="155">
        <f>'Group 6 Remotes'!B3</f>
        <v>111206.16</v>
      </c>
      <c r="C122" s="155">
        <f>'Group 6 Remotes'!C3</f>
        <v>95902.56</v>
      </c>
      <c r="D122" s="156">
        <v>116194</v>
      </c>
      <c r="E122" s="156">
        <f>'Group 6 Remotes'!E3</f>
        <v>93862.079999999987</v>
      </c>
      <c r="F122" s="156">
        <f>'Group 6 Remotes'!F3</f>
        <v>65295.360000000001</v>
      </c>
      <c r="G122" s="156">
        <f>'Group 6 Remotes'!G3</f>
        <v>15416.96</v>
      </c>
      <c r="H122" s="155">
        <f>'Group 6 Remotes'!H3</f>
        <v>15190.24</v>
      </c>
      <c r="I122" s="155">
        <f>'Group 6 Remotes'!I3</f>
        <v>35368.32</v>
      </c>
      <c r="J122" s="155">
        <f>'Group 6 Remotes'!J3</f>
        <v>43076.800000000003</v>
      </c>
      <c r="K122" s="155">
        <f>'Group 6 Remotes'!K3</f>
        <v>43643.6</v>
      </c>
      <c r="L122" s="155">
        <f>'Group 6 Remotes'!L3</f>
        <v>48291.360000000001</v>
      </c>
      <c r="M122" s="155">
        <f>'Group 6 Remotes'!M3</f>
        <v>51012</v>
      </c>
      <c r="N122" s="157">
        <f>SUM(B122:M122)</f>
        <v>734459.44</v>
      </c>
    </row>
    <row r="123" spans="1:15" x14ac:dyDescent="0.2">
      <c r="A123" s="72" t="s">
        <v>9</v>
      </c>
      <c r="B123" s="155">
        <f>'Group 6 Remotes'!B4</f>
        <v>66458.080000000002</v>
      </c>
      <c r="C123" s="155">
        <f>'Group 6 Remotes'!C4</f>
        <v>61922.64</v>
      </c>
      <c r="D123" s="156">
        <f>'Group 6 Remotes'!D4</f>
        <v>67753.919999999998</v>
      </c>
      <c r="E123" s="156">
        <f>'Group 6 Remotes'!E4</f>
        <v>62200.32</v>
      </c>
      <c r="F123" s="156">
        <f>'Group 6 Remotes'!F4</f>
        <v>44799.040000000001</v>
      </c>
      <c r="G123" s="156">
        <f>'Group 6 Remotes'!G4</f>
        <v>12495.6</v>
      </c>
      <c r="H123" s="155">
        <f>'Group 6 Remotes'!H4</f>
        <v>10736.96</v>
      </c>
      <c r="I123" s="155">
        <f>'Group 6 Remotes'!I4</f>
        <v>22029.279999999999</v>
      </c>
      <c r="J123" s="155">
        <f>'Group 6 Remotes'!J4</f>
        <v>31470.400000000001</v>
      </c>
      <c r="K123" s="155">
        <f>'Group 6 Remotes'!K4</f>
        <v>39338</v>
      </c>
      <c r="L123" s="155">
        <f>'Group 6 Remotes'!L4</f>
        <v>44799.040000000001</v>
      </c>
      <c r="M123" s="155">
        <f>'Group 6 Remotes'!M4</f>
        <v>42299.92</v>
      </c>
      <c r="N123" s="157">
        <f>SUM(B123:M123)</f>
        <v>506303.19999999995</v>
      </c>
    </row>
    <row r="124" spans="1:15" x14ac:dyDescent="0.2">
      <c r="A124" s="66" t="s">
        <v>24</v>
      </c>
      <c r="B124" s="155">
        <f>'Group 6 Remotes'!B5</f>
        <v>27397.759999999998</v>
      </c>
      <c r="C124" s="155">
        <f>'Group 6 Remotes'!C5</f>
        <v>24435.84</v>
      </c>
      <c r="D124" s="156">
        <f>'Group 6 Remotes'!D5</f>
        <v>29156.399999999998</v>
      </c>
      <c r="E124" s="156">
        <f>'Group 6 Remotes'!E5</f>
        <v>26287.040000000001</v>
      </c>
      <c r="F124" s="156">
        <f>'Group 6 Remotes'!F5</f>
        <v>18604.560000000001</v>
      </c>
      <c r="G124" s="156">
        <f>'Group 6 Remotes'!G5</f>
        <v>3980.08</v>
      </c>
      <c r="H124" s="155">
        <f>'Group 6 Remotes'!H5</f>
        <v>3054.48</v>
      </c>
      <c r="I124" s="155">
        <f>'Group 6 Remotes'!I5</f>
        <v>6016.4</v>
      </c>
      <c r="J124" s="155">
        <f>'Group 6 Remotes'!J5</f>
        <v>12588.16</v>
      </c>
      <c r="K124" s="155">
        <f>'Group 6 Remotes'!K5</f>
        <v>14624.48</v>
      </c>
      <c r="L124" s="155">
        <f>'Group 6 Remotes'!L5</f>
        <v>17308.72</v>
      </c>
      <c r="M124" s="155">
        <f>'Group 6 Remotes'!M5</f>
        <v>16105.440000000002</v>
      </c>
      <c r="N124" s="157">
        <f>SUM(B124:M124)</f>
        <v>199559.36000000002</v>
      </c>
    </row>
    <row r="125" spans="1:15" x14ac:dyDescent="0.2">
      <c r="A125" s="66" t="s">
        <v>28</v>
      </c>
      <c r="B125" s="155">
        <f>'Group 6 Remotes'!B6</f>
        <v>238460.64</v>
      </c>
      <c r="C125" s="155">
        <f>'Group 6 Remotes'!C6</f>
        <v>213480.95999999999</v>
      </c>
      <c r="D125" s="156">
        <f>'Group 6 Remotes'!D6</f>
        <v>256919.52000000002</v>
      </c>
      <c r="E125" s="156">
        <f>'Group 6 Remotes'!E6</f>
        <v>234648.48</v>
      </c>
      <c r="F125" s="156">
        <f>'Group 6 Remotes'!F6</f>
        <v>161013.6</v>
      </c>
      <c r="G125" s="156">
        <f>'Group 6 Remotes'!G6</f>
        <v>26384.16</v>
      </c>
      <c r="H125" s="155">
        <f>'Group 6 Remotes'!H6</f>
        <v>32604</v>
      </c>
      <c r="I125" s="155">
        <f>'Group 6 Remotes'!I6</f>
        <v>96507.840000000011</v>
      </c>
      <c r="J125" s="155">
        <f>'Group 6 Remotes'!J6</f>
        <v>128309.28</v>
      </c>
      <c r="K125" s="155">
        <f>'Group 6 Remotes'!K6</f>
        <v>157301.76000000001</v>
      </c>
      <c r="L125" s="155">
        <f>'Group 6 Remotes'!L6</f>
        <v>191611.19999999998</v>
      </c>
      <c r="M125" s="155">
        <f>'Group 6 Remotes'!M6</f>
        <v>194721.12</v>
      </c>
      <c r="N125" s="157">
        <f>SUM(B125:M125)</f>
        <v>1931962.56</v>
      </c>
    </row>
    <row r="126" spans="1:15" x14ac:dyDescent="0.2">
      <c r="A126" s="66" t="s">
        <v>1</v>
      </c>
      <c r="B126" s="155">
        <f>'Group 6 Remotes'!B7</f>
        <v>100612.72</v>
      </c>
      <c r="C126" s="155">
        <f>'Group 6 Remotes'!C7</f>
        <v>94781.440000000002</v>
      </c>
      <c r="D126" s="156">
        <f>'Group 6 Remotes'!D7</f>
        <v>110886.88</v>
      </c>
      <c r="E126" s="156">
        <f>'Group 6 Remotes'!E7</f>
        <v>103204.4</v>
      </c>
      <c r="F126" s="156">
        <f>'Group 6 Remotes'!F7</f>
        <v>68772.08</v>
      </c>
      <c r="G126" s="156">
        <f>'Group 6 Remotes'!G7</f>
        <v>15642.64</v>
      </c>
      <c r="H126" s="155">
        <f>'Group 6 Remotes'!H7</f>
        <v>25454</v>
      </c>
      <c r="I126" s="155">
        <f>'Group 6 Remotes'!I7</f>
        <v>62940.800000000003</v>
      </c>
      <c r="J126" s="155">
        <f>'Group 6 Remotes'!J7</f>
        <v>83211.44</v>
      </c>
      <c r="K126" s="155">
        <f>'Group 6 Remotes'!K7</f>
        <v>108480.31999999999</v>
      </c>
      <c r="L126" s="155">
        <f>'Group 6 Remotes'!L7</f>
        <v>130879.84</v>
      </c>
      <c r="M126" s="155">
        <f>'Group 6 Remotes'!M7</f>
        <v>145226.63999999998</v>
      </c>
      <c r="N126" s="157">
        <f>SUM(B126:M126)</f>
        <v>1050093.2</v>
      </c>
    </row>
    <row r="127" spans="1:15" x14ac:dyDescent="0.2">
      <c r="A127" s="66"/>
      <c r="B127" s="155"/>
      <c r="C127" s="155"/>
      <c r="D127" s="155"/>
      <c r="E127" s="156"/>
      <c r="F127" s="156"/>
      <c r="G127" s="155"/>
      <c r="H127" s="155"/>
      <c r="I127" s="155"/>
      <c r="J127" s="155"/>
      <c r="K127" s="155"/>
      <c r="L127" s="155"/>
      <c r="M127" s="155"/>
      <c r="N127" s="157"/>
      <c r="O127" s="68"/>
    </row>
    <row r="128" spans="1:15" x14ac:dyDescent="0.2">
      <c r="A128" s="67" t="s">
        <v>5</v>
      </c>
      <c r="B128" s="165">
        <f>SUM(B122:B127)</f>
        <v>544135.36</v>
      </c>
      <c r="C128" s="166">
        <f t="shared" ref="C128:M128" si="14">SUM(C122:C127)</f>
        <v>490523.44</v>
      </c>
      <c r="D128" s="167">
        <f t="shared" si="14"/>
        <v>580910.72</v>
      </c>
      <c r="E128" s="167">
        <f t="shared" si="14"/>
        <v>520202.32000000007</v>
      </c>
      <c r="F128" s="167">
        <f t="shared" si="14"/>
        <v>358484.64</v>
      </c>
      <c r="G128" s="167">
        <f t="shared" si="14"/>
        <v>73919.44</v>
      </c>
      <c r="H128" s="166">
        <f t="shared" si="14"/>
        <v>87039.679999999993</v>
      </c>
      <c r="I128" s="166">
        <f t="shared" si="14"/>
        <v>222862.64</v>
      </c>
      <c r="J128" s="166">
        <f t="shared" si="14"/>
        <v>298656.08</v>
      </c>
      <c r="K128" s="166">
        <f t="shared" si="14"/>
        <v>363388.16000000003</v>
      </c>
      <c r="L128" s="166">
        <f t="shared" si="14"/>
        <v>432890.15999999992</v>
      </c>
      <c r="M128" s="166">
        <f t="shared" si="14"/>
        <v>449365.12</v>
      </c>
      <c r="N128" s="165">
        <f>SUM(N122:N127)</f>
        <v>4422377.76</v>
      </c>
    </row>
    <row r="129" spans="1:14" ht="12" customHeight="1" x14ac:dyDescent="0.2">
      <c r="A129" s="99"/>
      <c r="B129" s="99"/>
      <c r="C129" s="99"/>
      <c r="D129" s="99"/>
      <c r="E129" s="145"/>
      <c r="F129" s="99"/>
      <c r="G129" s="99"/>
      <c r="H129" s="99"/>
      <c r="I129" s="99"/>
      <c r="J129" s="99"/>
      <c r="K129" s="99"/>
      <c r="L129" s="99"/>
      <c r="M129" s="99"/>
      <c r="N129" s="99"/>
    </row>
    <row r="130" spans="1:14" x14ac:dyDescent="0.2">
      <c r="A130" s="69" t="s">
        <v>20</v>
      </c>
      <c r="B130" s="203" t="s">
        <v>30</v>
      </c>
      <c r="C130" s="203" t="s">
        <v>31</v>
      </c>
      <c r="D130" s="203" t="s">
        <v>39</v>
      </c>
      <c r="E130" s="203" t="s">
        <v>40</v>
      </c>
      <c r="F130" s="203" t="s">
        <v>41</v>
      </c>
      <c r="G130" s="203" t="s">
        <v>32</v>
      </c>
      <c r="H130" s="203" t="s">
        <v>33</v>
      </c>
      <c r="I130" s="203" t="s">
        <v>34</v>
      </c>
      <c r="J130" s="203" t="s">
        <v>35</v>
      </c>
      <c r="K130" s="203" t="s">
        <v>36</v>
      </c>
      <c r="L130" s="203" t="s">
        <v>37</v>
      </c>
      <c r="M130" s="203" t="s">
        <v>38</v>
      </c>
      <c r="N130" s="204" t="s">
        <v>0</v>
      </c>
    </row>
    <row r="131" spans="1:14" x14ac:dyDescent="0.2">
      <c r="A131" s="73" t="s">
        <v>8</v>
      </c>
      <c r="B131" s="74">
        <f>'Group 6 Remotes'!B22</f>
        <v>975</v>
      </c>
      <c r="C131" s="74">
        <f>'Group 6 Remotes'!C22</f>
        <v>837</v>
      </c>
      <c r="D131" s="74">
        <v>1010</v>
      </c>
      <c r="E131" s="74">
        <f>'Group 6 Remotes'!E22</f>
        <v>824</v>
      </c>
      <c r="F131" s="74">
        <f>'Group 6 Remotes'!F22</f>
        <v>569</v>
      </c>
      <c r="G131" s="74">
        <f>'Group 6 Remotes'!G22</f>
        <v>135</v>
      </c>
      <c r="H131" s="74">
        <f>'Group 6 Remotes'!H22</f>
        <v>132</v>
      </c>
      <c r="I131" s="74">
        <f>'Group 6 Remotes'!I22</f>
        <v>312</v>
      </c>
      <c r="J131" s="74">
        <f>'Group 6 Remotes'!J22</f>
        <v>376</v>
      </c>
      <c r="K131" s="74">
        <f>'Group 6 Remotes'!K22</f>
        <v>381</v>
      </c>
      <c r="L131" s="74">
        <f>'Group 6 Remotes'!L22</f>
        <v>425</v>
      </c>
      <c r="M131" s="74">
        <f>'Group 6 Remotes'!M22</f>
        <v>448</v>
      </c>
      <c r="N131" s="75">
        <f>SUM(B131:M131)</f>
        <v>6424</v>
      </c>
    </row>
    <row r="132" spans="1:14" x14ac:dyDescent="0.2">
      <c r="A132" s="73" t="s">
        <v>9</v>
      </c>
      <c r="B132" s="74">
        <f>'Group 6 Remotes'!B23</f>
        <v>714</v>
      </c>
      <c r="C132" s="74">
        <f>'Group 6 Remotes'!C23</f>
        <v>664</v>
      </c>
      <c r="D132" s="74">
        <f>'Group 6 Remotes'!D23</f>
        <v>727</v>
      </c>
      <c r="E132" s="74">
        <f>'Group 6 Remotes'!E23</f>
        <v>670</v>
      </c>
      <c r="F132" s="74">
        <f>'Group 6 Remotes'!F23</f>
        <v>482</v>
      </c>
      <c r="G132" s="74">
        <f>'Group 6 Remotes'!G23</f>
        <v>135</v>
      </c>
      <c r="H132" s="74">
        <f>'Group 6 Remotes'!H23</f>
        <v>115</v>
      </c>
      <c r="I132" s="74">
        <f>'Group 6 Remotes'!I23</f>
        <v>237</v>
      </c>
      <c r="J132" s="74">
        <f>'Group 6 Remotes'!J23</f>
        <v>338</v>
      </c>
      <c r="K132" s="74">
        <f>'Group 6 Remotes'!K23</f>
        <v>423</v>
      </c>
      <c r="L132" s="74">
        <f>'Group 6 Remotes'!L23</f>
        <v>482</v>
      </c>
      <c r="M132" s="74">
        <f>'Group 6 Remotes'!M23</f>
        <v>454</v>
      </c>
      <c r="N132" s="75">
        <f>SUM(B132:M132)</f>
        <v>5441</v>
      </c>
    </row>
    <row r="133" spans="1:14" x14ac:dyDescent="0.2">
      <c r="A133" s="72" t="s">
        <v>24</v>
      </c>
      <c r="B133" s="74">
        <f>'Group 6 Remotes'!B24</f>
        <v>295</v>
      </c>
      <c r="C133" s="74">
        <f>'Group 6 Remotes'!C24</f>
        <v>264</v>
      </c>
      <c r="D133" s="74">
        <f>'Group 6 Remotes'!D24</f>
        <v>315</v>
      </c>
      <c r="E133" s="74">
        <f>'Group 6 Remotes'!E24</f>
        <v>282</v>
      </c>
      <c r="F133" s="74">
        <f>'Group 6 Remotes'!F24</f>
        <v>197</v>
      </c>
      <c r="G133" s="74">
        <f>'Group 6 Remotes'!G24</f>
        <v>42</v>
      </c>
      <c r="H133" s="74">
        <f>'Group 6 Remotes'!H24</f>
        <v>32</v>
      </c>
      <c r="I133" s="74">
        <f>'Group 6 Remotes'!I24</f>
        <v>64</v>
      </c>
      <c r="J133" s="74">
        <f>'Group 6 Remotes'!J24</f>
        <v>134</v>
      </c>
      <c r="K133" s="74">
        <f>'Group 6 Remotes'!K24</f>
        <v>157</v>
      </c>
      <c r="L133" s="74">
        <f>'Group 6 Remotes'!L24</f>
        <v>187</v>
      </c>
      <c r="M133" s="74">
        <f>'Group 6 Remotes'!M24</f>
        <v>173</v>
      </c>
      <c r="N133" s="75">
        <f>SUM(B133:M133)</f>
        <v>2142</v>
      </c>
    </row>
    <row r="134" spans="1:14" x14ac:dyDescent="0.2">
      <c r="A134" s="66" t="s">
        <v>28</v>
      </c>
      <c r="B134" s="74">
        <f>'Group 6 Remotes'!B25</f>
        <v>2371</v>
      </c>
      <c r="C134" s="74">
        <f>'Group 6 Remotes'!C25</f>
        <v>2122</v>
      </c>
      <c r="D134" s="74">
        <f>'Group 6 Remotes'!D25</f>
        <v>2545</v>
      </c>
      <c r="E134" s="74">
        <f>'Group 6 Remotes'!E25</f>
        <v>2329</v>
      </c>
      <c r="F134" s="74">
        <f>'Group 6 Remotes'!F25</f>
        <v>1603</v>
      </c>
      <c r="G134" s="74">
        <f>'Group 6 Remotes'!G25</f>
        <v>261</v>
      </c>
      <c r="H134" s="74">
        <f>'Group 6 Remotes'!H25</f>
        <v>325</v>
      </c>
      <c r="I134" s="74">
        <f>'Group 6 Remotes'!I25</f>
        <v>956</v>
      </c>
      <c r="J134" s="74">
        <f>'Group 6 Remotes'!J25</f>
        <v>1275</v>
      </c>
      <c r="K134" s="74">
        <f>'Group 6 Remotes'!K25</f>
        <v>1563</v>
      </c>
      <c r="L134" s="74">
        <f>'Group 6 Remotes'!L25</f>
        <v>1900</v>
      </c>
      <c r="M134" s="74">
        <f>'Group 6 Remotes'!M25</f>
        <v>1934</v>
      </c>
      <c r="N134" s="75">
        <f>SUM(B134:M134)</f>
        <v>19184</v>
      </c>
    </row>
    <row r="135" spans="1:14" x14ac:dyDescent="0.2">
      <c r="A135" s="72" t="s">
        <v>1</v>
      </c>
      <c r="B135" s="74">
        <f>'Group 6 Remotes'!B26</f>
        <v>1084</v>
      </c>
      <c r="C135" s="74">
        <f>'Group 6 Remotes'!C26</f>
        <v>1019</v>
      </c>
      <c r="D135" s="74">
        <f>'Group 6 Remotes'!D26</f>
        <v>1195</v>
      </c>
      <c r="E135" s="74">
        <f>'Group 6 Remotes'!E26</f>
        <v>1110</v>
      </c>
      <c r="F135" s="74">
        <f>'Group 6 Remotes'!F26</f>
        <v>739</v>
      </c>
      <c r="G135" s="74">
        <f>'Group 6 Remotes'!G26</f>
        <v>169</v>
      </c>
      <c r="H135" s="74">
        <f>'Group 6 Remotes'!H26</f>
        <v>274</v>
      </c>
      <c r="I135" s="74">
        <f>'Group 6 Remotes'!I26</f>
        <v>675</v>
      </c>
      <c r="J135" s="74">
        <f>'Group 6 Remotes'!J26</f>
        <v>894</v>
      </c>
      <c r="K135" s="74">
        <f>'Group 6 Remotes'!K26</f>
        <v>1160</v>
      </c>
      <c r="L135" s="74">
        <f>'Group 6 Remotes'!L26</f>
        <v>1403</v>
      </c>
      <c r="M135" s="74">
        <f>'Group 6 Remotes'!M26</f>
        <v>1562</v>
      </c>
      <c r="N135" s="75">
        <f>SUM(B135:M135)</f>
        <v>11284</v>
      </c>
    </row>
    <row r="136" spans="1:14" x14ac:dyDescent="0.2">
      <c r="A136" s="72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5"/>
    </row>
    <row r="137" spans="1:14" x14ac:dyDescent="0.2">
      <c r="A137" s="76" t="s">
        <v>7</v>
      </c>
      <c r="B137" s="168">
        <f>SUM(B131:B136)</f>
        <v>5439</v>
      </c>
      <c r="C137" s="168">
        <f t="shared" ref="C137:M137" si="15">SUM(C131:C136)</f>
        <v>4906</v>
      </c>
      <c r="D137" s="168">
        <f t="shared" si="15"/>
        <v>5792</v>
      </c>
      <c r="E137" s="168">
        <f t="shared" si="15"/>
        <v>5215</v>
      </c>
      <c r="F137" s="168">
        <f t="shared" si="15"/>
        <v>3590</v>
      </c>
      <c r="G137" s="168">
        <f t="shared" si="15"/>
        <v>742</v>
      </c>
      <c r="H137" s="168">
        <f t="shared" si="15"/>
        <v>878</v>
      </c>
      <c r="I137" s="168">
        <f t="shared" si="15"/>
        <v>2244</v>
      </c>
      <c r="J137" s="168">
        <f t="shared" si="15"/>
        <v>3017</v>
      </c>
      <c r="K137" s="168">
        <f t="shared" si="15"/>
        <v>3684</v>
      </c>
      <c r="L137" s="168">
        <f t="shared" si="15"/>
        <v>4397</v>
      </c>
      <c r="M137" s="168">
        <f t="shared" si="15"/>
        <v>4571</v>
      </c>
      <c r="N137" s="168">
        <f>SUM(N131:N136)</f>
        <v>44475</v>
      </c>
    </row>
    <row r="138" spans="1:14" s="127" customFormat="1" ht="14.25" customHeight="1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</row>
    <row r="139" spans="1:14" x14ac:dyDescent="0.2">
      <c r="A139" s="118" t="s">
        <v>64</v>
      </c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7"/>
    </row>
    <row r="140" spans="1:14" s="65" customFormat="1" x14ac:dyDescent="0.2">
      <c r="A140" s="63" t="s">
        <v>4</v>
      </c>
      <c r="B140" s="203" t="s">
        <v>44</v>
      </c>
      <c r="C140" s="203" t="s">
        <v>45</v>
      </c>
      <c r="D140" s="203" t="s">
        <v>46</v>
      </c>
      <c r="E140" s="203" t="s">
        <v>47</v>
      </c>
      <c r="F140" s="203" t="s">
        <v>48</v>
      </c>
      <c r="G140" s="203" t="s">
        <v>49</v>
      </c>
      <c r="H140" s="203" t="s">
        <v>50</v>
      </c>
      <c r="I140" s="203" t="s">
        <v>51</v>
      </c>
      <c r="J140" s="203" t="s">
        <v>52</v>
      </c>
      <c r="K140" s="203" t="s">
        <v>53</v>
      </c>
      <c r="L140" s="203" t="s">
        <v>54</v>
      </c>
      <c r="M140" s="203" t="s">
        <v>55</v>
      </c>
      <c r="N140" s="204" t="s">
        <v>0</v>
      </c>
    </row>
    <row r="141" spans="1:14" s="65" customFormat="1" x14ac:dyDescent="0.2">
      <c r="A141" s="15" t="s">
        <v>9</v>
      </c>
      <c r="B141" s="152">
        <v>0</v>
      </c>
      <c r="C141" s="152">
        <v>0</v>
      </c>
      <c r="D141" s="153">
        <v>0</v>
      </c>
      <c r="E141" s="152">
        <v>0</v>
      </c>
      <c r="F141" s="153">
        <v>0</v>
      </c>
      <c r="G141" s="152">
        <v>0</v>
      </c>
      <c r="H141" s="152">
        <f>'Group 7 - CROS Non-R'!H3</f>
        <v>6219.2</v>
      </c>
      <c r="I141" s="152">
        <f>'Group 7 - CROS Non-R'!I3</f>
        <v>19901.439999999999</v>
      </c>
      <c r="J141" s="152">
        <f>'Group 7 - CROS Non-R'!J3</f>
        <v>15858.96</v>
      </c>
      <c r="K141" s="152">
        <f>'Group 7 - CROS Non-R'!K3</f>
        <v>17102.8</v>
      </c>
      <c r="L141" s="152">
        <f>'Group 7 - CROS Non-R'!L3</f>
        <v>22700.080000000002</v>
      </c>
      <c r="M141" s="152">
        <f>'Group 7 - CROS Non-R'!M3</f>
        <v>26742.560000000001</v>
      </c>
      <c r="N141" s="152">
        <f>SUM(B141:M141)</f>
        <v>108525.04</v>
      </c>
    </row>
    <row r="142" spans="1:14" s="65" customFormat="1" x14ac:dyDescent="0.2">
      <c r="A142" s="15" t="s">
        <v>24</v>
      </c>
      <c r="B142" s="152">
        <v>10515.75</v>
      </c>
      <c r="C142" s="152">
        <v>13219.8</v>
      </c>
      <c r="D142" s="153">
        <v>13520.25</v>
      </c>
      <c r="E142" s="152">
        <v>14121.150000000001</v>
      </c>
      <c r="F142" s="153">
        <v>8412.6</v>
      </c>
      <c r="G142" s="152">
        <v>1802.7</v>
      </c>
      <c r="H142" s="147">
        <f>'Group 7 - CROS Non-R'!H4</f>
        <v>1802.7</v>
      </c>
      <c r="I142" s="152">
        <f>'Group 7 - CROS Non-R'!I4</f>
        <v>3905.85</v>
      </c>
      <c r="J142" s="152">
        <f>'Group 7 - CROS Non-R'!J4</f>
        <v>4506.75</v>
      </c>
      <c r="K142" s="152">
        <f>'Group 7 - CROS Non-R'!K4</f>
        <v>3004.5</v>
      </c>
      <c r="L142" s="152">
        <f>'Group 7 - CROS Non-R'!L4</f>
        <v>4506.75</v>
      </c>
      <c r="M142" s="152">
        <f>'Group 7 - CROS Non-R'!M4</f>
        <v>7511.25</v>
      </c>
      <c r="N142" s="152">
        <f t="shared" ref="N142" si="16">SUM(B142:M142)</f>
        <v>86830.05</v>
      </c>
    </row>
    <row r="143" spans="1:14" s="65" customFormat="1" x14ac:dyDescent="0.2">
      <c r="A143" s="5" t="s">
        <v>28</v>
      </c>
      <c r="B143" s="152">
        <f>'Group 7 - CROS Non-R'!B5</f>
        <v>115296.72</v>
      </c>
      <c r="C143" s="152">
        <f>'Group 7 - CROS Non-R'!C5</f>
        <v>119920.92</v>
      </c>
      <c r="D143" s="153">
        <f>'Group 7 - CROS Non-R'!D5</f>
        <v>116838.12</v>
      </c>
      <c r="E143" s="152">
        <f>'Group 7 - CROS Non-R'!E5</f>
        <v>110055.96</v>
      </c>
      <c r="F143" s="153">
        <f>'Group 7 - CROS Non-R'!F5</f>
        <v>86626.68</v>
      </c>
      <c r="G143" s="152">
        <f>'Group 7 - CROS Non-R'!G5</f>
        <v>13872.6</v>
      </c>
      <c r="H143" s="152">
        <f>'Group 7 - CROS Non-R'!H5</f>
        <v>17571.96</v>
      </c>
      <c r="I143" s="152">
        <f>'Group 7 - CROS Non-R'!I5</f>
        <v>48091.68</v>
      </c>
      <c r="J143" s="152">
        <f>'Group 7 - CROS Non-R'!J5</f>
        <v>76761.72</v>
      </c>
      <c r="K143" s="152">
        <f>'Group 7 - CROS Non-R'!K5</f>
        <v>82619.039999999994</v>
      </c>
      <c r="L143" s="152">
        <f>'Group 7 - CROS Non-R'!L5</f>
        <v>101115.84</v>
      </c>
      <c r="M143" s="152">
        <f>'Group 7 - CROS Non-R'!M5</f>
        <v>103582.08</v>
      </c>
      <c r="N143" s="152">
        <f>SUM(B143:M143)</f>
        <v>992353.32</v>
      </c>
    </row>
    <row r="144" spans="1:14" s="65" customFormat="1" x14ac:dyDescent="0.2">
      <c r="A144" s="79" t="s">
        <v>1</v>
      </c>
      <c r="B144" s="152">
        <f>'Group 7 - CROS Non-R'!B6</f>
        <v>12318.45</v>
      </c>
      <c r="C144" s="152">
        <f>'Group 7 - CROS Non-R'!C6</f>
        <v>8713.0499999999993</v>
      </c>
      <c r="D144" s="153">
        <f>'Group 7 - CROS Non-R'!D6</f>
        <v>13219.8</v>
      </c>
      <c r="E144" s="152">
        <f>'Group 7 - CROS Non-R'!E6</f>
        <v>14121.150000000001</v>
      </c>
      <c r="F144" s="153">
        <f>'Group 7 - CROS Non-R'!F6</f>
        <v>15022.5</v>
      </c>
      <c r="G144" s="152">
        <f>'Group 7 - CROS Non-R'!G6</f>
        <v>2103.15</v>
      </c>
      <c r="H144" s="152">
        <f>'Group 7 - CROS Non-R'!H6</f>
        <v>1502.25</v>
      </c>
      <c r="I144" s="152">
        <f>'Group 7 - CROS Non-R'!I6</f>
        <v>6609.9</v>
      </c>
      <c r="J144" s="152">
        <f>'Group 7 - CROS Non-R'!J6</f>
        <v>8412.6</v>
      </c>
      <c r="K144" s="152">
        <f>'Group 7 - CROS Non-R'!K6</f>
        <v>9914.85</v>
      </c>
      <c r="L144" s="152">
        <f>'Group 7 - CROS Non-R'!L6</f>
        <v>9914.85</v>
      </c>
      <c r="M144" s="152">
        <f>'Group 7 - CROS Non-R'!M6</f>
        <v>11116.65</v>
      </c>
      <c r="N144" s="152">
        <f>SUM(B144:M144)</f>
        <v>112969.20000000001</v>
      </c>
    </row>
    <row r="145" spans="1:15" s="65" customFormat="1" x14ac:dyDescent="0.2">
      <c r="A145" s="66"/>
      <c r="B145" s="152"/>
      <c r="C145" s="152"/>
      <c r="D145" s="152"/>
      <c r="E145" s="152"/>
      <c r="F145" s="153"/>
      <c r="G145" s="152"/>
      <c r="H145" s="152"/>
      <c r="I145" s="152"/>
      <c r="J145" s="152"/>
      <c r="K145" s="152"/>
      <c r="L145" s="152"/>
      <c r="M145" s="152"/>
      <c r="N145" s="152"/>
    </row>
    <row r="146" spans="1:15" x14ac:dyDescent="0.2">
      <c r="A146" s="67" t="s">
        <v>5</v>
      </c>
      <c r="B146" s="160">
        <f>SUM(B141:B144)</f>
        <v>138130.92000000001</v>
      </c>
      <c r="C146" s="160">
        <f>SUM(C141:C144)</f>
        <v>141853.76999999999</v>
      </c>
      <c r="D146" s="160">
        <f t="shared" ref="D146:M146" si="17">SUM(D141:D144)</f>
        <v>143578.16999999998</v>
      </c>
      <c r="E146" s="160">
        <f t="shared" si="17"/>
        <v>138298.26</v>
      </c>
      <c r="F146" s="160">
        <f t="shared" si="17"/>
        <v>110061.78</v>
      </c>
      <c r="G146" s="160">
        <f t="shared" si="17"/>
        <v>17778.45</v>
      </c>
      <c r="H146" s="160">
        <f>SUM(H141:H144)</f>
        <v>27096.11</v>
      </c>
      <c r="I146" s="160">
        <f t="shared" si="17"/>
        <v>78508.87</v>
      </c>
      <c r="J146" s="160">
        <f t="shared" si="17"/>
        <v>105540.03</v>
      </c>
      <c r="K146" s="160">
        <f t="shared" si="17"/>
        <v>112641.19</v>
      </c>
      <c r="L146" s="160">
        <f t="shared" si="17"/>
        <v>138237.51999999999</v>
      </c>
      <c r="M146" s="160">
        <f t="shared" si="17"/>
        <v>148952.54</v>
      </c>
      <c r="N146" s="160">
        <f>SUM(N141:N144)</f>
        <v>1300677.6099999999</v>
      </c>
    </row>
    <row r="147" spans="1:15" x14ac:dyDescent="0.2">
      <c r="A147" s="102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4"/>
      <c r="O147" s="68"/>
    </row>
    <row r="148" spans="1:15" ht="12" customHeight="1" x14ac:dyDescent="0.2">
      <c r="A148" s="69" t="s">
        <v>20</v>
      </c>
      <c r="B148" s="203" t="s">
        <v>44</v>
      </c>
      <c r="C148" s="203" t="s">
        <v>45</v>
      </c>
      <c r="D148" s="203" t="s">
        <v>46</v>
      </c>
      <c r="E148" s="203" t="s">
        <v>47</v>
      </c>
      <c r="F148" s="203" t="s">
        <v>48</v>
      </c>
      <c r="G148" s="203" t="s">
        <v>49</v>
      </c>
      <c r="H148" s="203" t="s">
        <v>50</v>
      </c>
      <c r="I148" s="203" t="s">
        <v>51</v>
      </c>
      <c r="J148" s="203" t="s">
        <v>52</v>
      </c>
      <c r="K148" s="203" t="s">
        <v>53</v>
      </c>
      <c r="L148" s="203" t="s">
        <v>54</v>
      </c>
      <c r="M148" s="203" t="s">
        <v>55</v>
      </c>
      <c r="N148" s="204" t="s">
        <v>0</v>
      </c>
    </row>
    <row r="149" spans="1:15" ht="12" customHeight="1" x14ac:dyDescent="0.2">
      <c r="A149" s="15" t="s">
        <v>9</v>
      </c>
      <c r="B149" s="159"/>
      <c r="C149" s="159"/>
      <c r="D149" s="159"/>
      <c r="E149" s="159"/>
      <c r="F149" s="159"/>
      <c r="G149" s="159"/>
      <c r="H149" s="159">
        <f>+'Group 7 - CROS Non-R'!H19</f>
        <v>20</v>
      </c>
      <c r="I149" s="159">
        <f>+'Group 7 - CROS Non-R'!I19</f>
        <v>63</v>
      </c>
      <c r="J149" s="159">
        <f>+'Group 7 - CROS Non-R'!J19</f>
        <v>51</v>
      </c>
      <c r="K149" s="159">
        <f>+'Group 7 - CROS Non-R'!K19</f>
        <v>55</v>
      </c>
      <c r="L149" s="159">
        <f>+'Group 7 - CROS Non-R'!L19</f>
        <v>72</v>
      </c>
      <c r="M149" s="159">
        <f>+'Group 7 - CROS Non-R'!M19</f>
        <v>85</v>
      </c>
      <c r="N149" s="159">
        <f>SUM(B149:M149)</f>
        <v>346</v>
      </c>
    </row>
    <row r="150" spans="1:15" ht="12" customHeight="1" x14ac:dyDescent="0.2">
      <c r="A150" s="15" t="s">
        <v>24</v>
      </c>
      <c r="B150" s="159">
        <f>+'Group 7 - CROS Non-R'!B20</f>
        <v>33</v>
      </c>
      <c r="C150" s="159">
        <f>+'Group 7 - CROS Non-R'!C20</f>
        <v>44</v>
      </c>
      <c r="D150" s="159">
        <f>+'Group 7 - CROS Non-R'!D20</f>
        <v>44</v>
      </c>
      <c r="E150" s="159">
        <f>+'Group 7 - CROS Non-R'!E20</f>
        <v>46</v>
      </c>
      <c r="F150" s="159">
        <f>+'Group 7 - CROS Non-R'!F20</f>
        <v>28</v>
      </c>
      <c r="G150" s="159">
        <f>+'Group 7 - CROS Non-R'!G20</f>
        <v>6</v>
      </c>
      <c r="H150" s="159">
        <f>+'Group 7 - CROS Non-R'!H20</f>
        <v>6</v>
      </c>
      <c r="I150" s="159">
        <f>'Group 7 - CROS Non-R'!I20</f>
        <v>13</v>
      </c>
      <c r="J150" s="159">
        <f>'Group 7 - CROS Non-R'!J20</f>
        <v>15</v>
      </c>
      <c r="K150" s="159">
        <f>'Group 7 - CROS Non-R'!K20</f>
        <v>10</v>
      </c>
      <c r="L150" s="159">
        <f>'Group 7 - CROS Non-R'!L20</f>
        <v>15</v>
      </c>
      <c r="M150" s="159">
        <f>'Group 7 - CROS Non-R'!M20</f>
        <v>25</v>
      </c>
      <c r="N150" s="159">
        <f>SUM(B150:M150)</f>
        <v>285</v>
      </c>
    </row>
    <row r="151" spans="1:15" ht="12" customHeight="1" x14ac:dyDescent="0.2">
      <c r="A151" s="5" t="s">
        <v>28</v>
      </c>
      <c r="B151" s="159">
        <f>+'Group 7 - CROS Non-R'!B21</f>
        <v>372</v>
      </c>
      <c r="C151" s="159">
        <f>+'Group 7 - CROS Non-R'!C21</f>
        <v>385</v>
      </c>
      <c r="D151" s="159">
        <f>+'Group 7 - CROS Non-R'!D21</f>
        <v>376</v>
      </c>
      <c r="E151" s="159">
        <f>+'Group 7 - CROS Non-R'!E21</f>
        <v>356</v>
      </c>
      <c r="F151" s="159">
        <f>+'Group 7 - CROS Non-R'!F21</f>
        <v>281</v>
      </c>
      <c r="G151" s="159">
        <f>+'Group 7 - CROS Non-R'!G21</f>
        <v>45</v>
      </c>
      <c r="H151" s="159">
        <f>+'Group 7 - CROS Non-R'!H21</f>
        <v>57</v>
      </c>
      <c r="I151" s="159">
        <f>'Group 7 - CROS Non-R'!I21</f>
        <v>156</v>
      </c>
      <c r="J151" s="159">
        <f>'Group 7 - CROS Non-R'!J21</f>
        <v>249</v>
      </c>
      <c r="K151" s="159">
        <f>'Group 7 - CROS Non-R'!K21</f>
        <v>267</v>
      </c>
      <c r="L151" s="159">
        <f>'Group 7 - CROS Non-R'!L21</f>
        <v>326</v>
      </c>
      <c r="M151" s="159">
        <f>'Group 7 - CROS Non-R'!M21</f>
        <v>334</v>
      </c>
      <c r="N151" s="159">
        <f>SUM(B151:M151)</f>
        <v>3204</v>
      </c>
    </row>
    <row r="152" spans="1:15" x14ac:dyDescent="0.2">
      <c r="A152" s="66" t="s">
        <v>1</v>
      </c>
      <c r="B152" s="159">
        <f>+'Group 7 - CROS Non-R'!B22</f>
        <v>40</v>
      </c>
      <c r="C152" s="159">
        <f>+'Group 7 - CROS Non-R'!C22</f>
        <v>29</v>
      </c>
      <c r="D152" s="159">
        <f>+'Group 7 - CROS Non-R'!D22</f>
        <v>44</v>
      </c>
      <c r="E152" s="159">
        <f>+'Group 7 - CROS Non-R'!E22</f>
        <v>47</v>
      </c>
      <c r="F152" s="159">
        <f>+'Group 7 - CROS Non-R'!F22</f>
        <v>49</v>
      </c>
      <c r="G152" s="159">
        <f>+'Group 7 - CROS Non-R'!G22</f>
        <v>7</v>
      </c>
      <c r="H152" s="159">
        <f>+'Group 7 - CROS Non-R'!H22</f>
        <v>5</v>
      </c>
      <c r="I152" s="159">
        <f>'Group 7 - CROS Non-R'!I22</f>
        <v>22</v>
      </c>
      <c r="J152" s="159">
        <f>'Group 7 - CROS Non-R'!J22</f>
        <v>28</v>
      </c>
      <c r="K152" s="159">
        <f>'Group 7 - CROS Non-R'!K22</f>
        <v>32</v>
      </c>
      <c r="L152" s="159">
        <f>'Group 7 - CROS Non-R'!L22</f>
        <v>33</v>
      </c>
      <c r="M152" s="159">
        <f>'Group 7 - CROS Non-R'!M22</f>
        <v>35</v>
      </c>
      <c r="N152" s="159">
        <f>SUM(B152:M152)</f>
        <v>371</v>
      </c>
    </row>
    <row r="153" spans="1:15" x14ac:dyDescent="0.2">
      <c r="A153" s="66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</row>
    <row r="154" spans="1:15" x14ac:dyDescent="0.2">
      <c r="A154" s="67" t="s">
        <v>11</v>
      </c>
      <c r="B154" s="164">
        <f>SUM(B149:B152)</f>
        <v>445</v>
      </c>
      <c r="C154" s="164">
        <f t="shared" ref="C154:M154" si="18">SUM(C149:C152)</f>
        <v>458</v>
      </c>
      <c r="D154" s="164">
        <f t="shared" si="18"/>
        <v>464</v>
      </c>
      <c r="E154" s="164">
        <f t="shared" si="18"/>
        <v>449</v>
      </c>
      <c r="F154" s="164">
        <f t="shared" si="18"/>
        <v>358</v>
      </c>
      <c r="G154" s="164">
        <f t="shared" si="18"/>
        <v>58</v>
      </c>
      <c r="H154" s="164">
        <f t="shared" si="18"/>
        <v>88</v>
      </c>
      <c r="I154" s="164">
        <f t="shared" si="18"/>
        <v>254</v>
      </c>
      <c r="J154" s="164">
        <f t="shared" si="18"/>
        <v>343</v>
      </c>
      <c r="K154" s="164">
        <f t="shared" si="18"/>
        <v>364</v>
      </c>
      <c r="L154" s="164">
        <f t="shared" si="18"/>
        <v>446</v>
      </c>
      <c r="M154" s="164">
        <f t="shared" si="18"/>
        <v>479</v>
      </c>
      <c r="N154" s="164">
        <f>SUM(N149:N153)</f>
        <v>4206</v>
      </c>
    </row>
    <row r="155" spans="1:15" x14ac:dyDescent="0.2">
      <c r="A155" s="100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</row>
    <row r="156" spans="1:15" x14ac:dyDescent="0.2">
      <c r="A156" s="118" t="s">
        <v>65</v>
      </c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7"/>
    </row>
    <row r="157" spans="1:15" x14ac:dyDescent="0.2">
      <c r="A157" s="63" t="s">
        <v>4</v>
      </c>
      <c r="B157" s="203" t="s">
        <v>44</v>
      </c>
      <c r="C157" s="203" t="s">
        <v>45</v>
      </c>
      <c r="D157" s="203" t="s">
        <v>46</v>
      </c>
      <c r="E157" s="203" t="s">
        <v>47</v>
      </c>
      <c r="F157" s="203" t="s">
        <v>48</v>
      </c>
      <c r="G157" s="203" t="s">
        <v>49</v>
      </c>
      <c r="H157" s="203" t="s">
        <v>50</v>
      </c>
      <c r="I157" s="203" t="s">
        <v>51</v>
      </c>
      <c r="J157" s="203" t="s">
        <v>52</v>
      </c>
      <c r="K157" s="203" t="s">
        <v>53</v>
      </c>
      <c r="L157" s="203" t="s">
        <v>54</v>
      </c>
      <c r="M157" s="203" t="s">
        <v>55</v>
      </c>
      <c r="N157" s="204" t="s">
        <v>0</v>
      </c>
    </row>
    <row r="158" spans="1:15" x14ac:dyDescent="0.2">
      <c r="A158" s="15" t="s">
        <v>24</v>
      </c>
      <c r="B158" s="153">
        <f>+'Group 7 CROS- R'!B3</f>
        <v>33696</v>
      </c>
      <c r="C158" s="153">
        <f>+'Group 7 CROS- R'!C3</f>
        <v>30888</v>
      </c>
      <c r="D158" s="153">
        <f>+'Group 7 CROS- R'!D3</f>
        <v>34008</v>
      </c>
      <c r="E158" s="153">
        <f>+'Group 7 CROS- R'!E3</f>
        <v>31824</v>
      </c>
      <c r="F158" s="153">
        <f>+'Group 7 CROS- R'!F3</f>
        <v>19344</v>
      </c>
      <c r="G158" s="153">
        <f>+'Group 7 CROS- R'!G3</f>
        <v>2496</v>
      </c>
      <c r="H158" s="153">
        <f>+'Group 7 CROS- R'!H3</f>
        <v>6552</v>
      </c>
      <c r="I158" s="153">
        <f>+'Group 7 CROS- R'!I3</f>
        <v>10920</v>
      </c>
      <c r="J158" s="153">
        <f>+'Group 7 CROS- R'!J3</f>
        <v>20904</v>
      </c>
      <c r="K158" s="153">
        <f>+'Group 7 CROS- R'!K3</f>
        <v>18408</v>
      </c>
      <c r="L158" s="153">
        <f>+'Group 7 CROS- R'!L3</f>
        <v>26832</v>
      </c>
      <c r="M158" s="153">
        <f>+'Group 7 CROS- R'!M3</f>
        <v>29016</v>
      </c>
      <c r="N158" s="152">
        <f>SUM(B158:M158)</f>
        <v>264888</v>
      </c>
    </row>
    <row r="159" spans="1:15" x14ac:dyDescent="0.2">
      <c r="A159" s="5" t="s">
        <v>28</v>
      </c>
      <c r="B159" s="153">
        <f>'Group 7 CROS- R'!B4</f>
        <v>88543.8</v>
      </c>
      <c r="C159" s="153">
        <f>'Group 7 CROS- R'!C4</f>
        <v>82718.55</v>
      </c>
      <c r="D159" s="153">
        <f>'Group 7 CROS- R'!D4</f>
        <v>93592.35</v>
      </c>
      <c r="E159" s="153">
        <f>'Group 7 CROS- R'!E4</f>
        <v>98640.9</v>
      </c>
      <c r="F159" s="153">
        <f>'Group 7 CROS- R'!F4</f>
        <v>69903</v>
      </c>
      <c r="G159" s="153">
        <f>'Group 7 CROS- R'!G4</f>
        <v>15922.35</v>
      </c>
      <c r="H159" s="152">
        <f>'Group 7 CROS- R'!H4</f>
        <v>12038.85</v>
      </c>
      <c r="I159" s="152">
        <f>'Group 7 CROS- R'!I4</f>
        <v>38446.65</v>
      </c>
      <c r="J159" s="152">
        <f>'Group 7 CROS- R'!J4</f>
        <v>50485.5</v>
      </c>
      <c r="K159" s="152">
        <f>'Group 7 CROS- R'!K4</f>
        <v>52427.25</v>
      </c>
      <c r="L159" s="152">
        <f>'Group 7 CROS- R'!L4</f>
        <v>64466.1</v>
      </c>
      <c r="M159" s="152">
        <f>'Group 7 CROS- R'!M4</f>
        <v>65242.8</v>
      </c>
      <c r="N159" s="152">
        <f>SUM(B159:M159)</f>
        <v>732428.1</v>
      </c>
    </row>
    <row r="160" spans="1:15" x14ac:dyDescent="0.2">
      <c r="A160" s="79" t="s">
        <v>1</v>
      </c>
      <c r="B160" s="153">
        <f>'Group 7 CROS- R'!B5</f>
        <v>38064</v>
      </c>
      <c r="C160" s="153">
        <f>'Group 7 CROS- R'!C5</f>
        <v>34320</v>
      </c>
      <c r="D160" s="153">
        <f>'Group 7 CROS- R'!D5</f>
        <v>39312</v>
      </c>
      <c r="E160" s="153">
        <f>'Group 7 CROS- R'!E5</f>
        <v>41184</v>
      </c>
      <c r="F160" s="153">
        <f>'Group 7 CROS- R'!F5</f>
        <v>29328</v>
      </c>
      <c r="G160" s="153">
        <f>'Group 7 CROS- R'!G5</f>
        <v>5304</v>
      </c>
      <c r="H160" s="152">
        <f>'Group 7 CROS- R'!H5</f>
        <v>5616</v>
      </c>
      <c r="I160" s="152">
        <f>'Group 7 CROS- R'!I5</f>
        <v>17472</v>
      </c>
      <c r="J160" s="152">
        <f>'Group 7 CROS- R'!J5</f>
        <v>19344</v>
      </c>
      <c r="K160" s="152">
        <f>'Group 7 CROS- R'!K5</f>
        <v>29640</v>
      </c>
      <c r="L160" s="152">
        <f>'Group 7 CROS- R'!L5</f>
        <v>24960</v>
      </c>
      <c r="M160" s="152">
        <f>'Group 7 CROS- R'!M5</f>
        <v>34944</v>
      </c>
      <c r="N160" s="152">
        <f>SUM(B160:M160)</f>
        <v>319488</v>
      </c>
    </row>
    <row r="161" spans="1:14" x14ac:dyDescent="0.2">
      <c r="A161" s="66"/>
      <c r="B161" s="153"/>
      <c r="C161" s="153"/>
      <c r="D161" s="152"/>
      <c r="E161" s="153"/>
      <c r="F161" s="153"/>
      <c r="G161" s="153"/>
      <c r="H161" s="152"/>
      <c r="I161" s="152"/>
      <c r="J161" s="152"/>
      <c r="K161" s="152"/>
      <c r="L161" s="152"/>
      <c r="M161" s="152"/>
      <c r="N161" s="152"/>
    </row>
    <row r="162" spans="1:14" x14ac:dyDescent="0.2">
      <c r="A162" s="67" t="s">
        <v>5</v>
      </c>
      <c r="B162" s="161">
        <f>+SUM(B158:B160)</f>
        <v>160303.79999999999</v>
      </c>
      <c r="C162" s="161">
        <f t="shared" ref="C162:M162" si="19">+SUM(C158:C160)</f>
        <v>147926.54999999999</v>
      </c>
      <c r="D162" s="161">
        <f t="shared" si="19"/>
        <v>166912.35</v>
      </c>
      <c r="E162" s="161">
        <f t="shared" si="19"/>
        <v>171648.9</v>
      </c>
      <c r="F162" s="161">
        <f t="shared" si="19"/>
        <v>118575</v>
      </c>
      <c r="G162" s="161">
        <f t="shared" si="19"/>
        <v>23722.35</v>
      </c>
      <c r="H162" s="161">
        <f t="shared" si="19"/>
        <v>24206.85</v>
      </c>
      <c r="I162" s="161">
        <f t="shared" si="19"/>
        <v>66838.649999999994</v>
      </c>
      <c r="J162" s="161">
        <f t="shared" si="19"/>
        <v>90733.5</v>
      </c>
      <c r="K162" s="161">
        <f t="shared" si="19"/>
        <v>100475.25</v>
      </c>
      <c r="L162" s="161">
        <f t="shared" si="19"/>
        <v>116258.1</v>
      </c>
      <c r="M162" s="161">
        <f t="shared" si="19"/>
        <v>129202.8</v>
      </c>
      <c r="N162" s="161">
        <f>+SUM(N158:N160)</f>
        <v>1316804.1000000001</v>
      </c>
    </row>
    <row r="163" spans="1:14" x14ac:dyDescent="0.2">
      <c r="A163" s="102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4"/>
    </row>
    <row r="164" spans="1:14" x14ac:dyDescent="0.2">
      <c r="A164" s="69" t="s">
        <v>20</v>
      </c>
      <c r="B164" s="4" t="s">
        <v>44</v>
      </c>
      <c r="C164" s="4" t="s">
        <v>45</v>
      </c>
      <c r="D164" s="4" t="s">
        <v>46</v>
      </c>
      <c r="E164" s="4" t="s">
        <v>47</v>
      </c>
      <c r="F164" s="4" t="s">
        <v>48</v>
      </c>
      <c r="G164" s="4" t="s">
        <v>49</v>
      </c>
      <c r="H164" s="4" t="s">
        <v>50</v>
      </c>
      <c r="I164" s="4" t="s">
        <v>51</v>
      </c>
      <c r="J164" s="4" t="s">
        <v>52</v>
      </c>
      <c r="K164" s="4" t="s">
        <v>53</v>
      </c>
      <c r="L164" s="4" t="s">
        <v>54</v>
      </c>
      <c r="M164" s="4" t="s">
        <v>55</v>
      </c>
      <c r="N164" s="64" t="s">
        <v>0</v>
      </c>
    </row>
    <row r="165" spans="1:14" x14ac:dyDescent="0.2">
      <c r="A165" s="15" t="s">
        <v>24</v>
      </c>
      <c r="B165" s="159">
        <f>'Group 7 CROS- R'!B17</f>
        <v>108</v>
      </c>
      <c r="C165" s="159">
        <f>'Group 7 CROS- R'!C17</f>
        <v>99</v>
      </c>
      <c r="D165" s="159">
        <f>'Group 7 CROS- R'!D17</f>
        <v>109</v>
      </c>
      <c r="E165" s="159">
        <f>'Group 7 CROS- R'!E17</f>
        <v>101</v>
      </c>
      <c r="F165" s="159">
        <f>'Group 7 CROS- R'!F17</f>
        <v>59</v>
      </c>
      <c r="G165" s="159">
        <f>'Group 7 CROS- R'!G17</f>
        <v>8</v>
      </c>
      <c r="H165" s="159">
        <f>'Group 7 CROS- R'!H17</f>
        <v>17</v>
      </c>
      <c r="I165" s="159">
        <f>'Group 7 CROS- R'!I17</f>
        <v>35</v>
      </c>
      <c r="J165" s="159">
        <f>'Group 7 CROS- R'!J17</f>
        <v>66</v>
      </c>
      <c r="K165" s="159">
        <f>'Group 7 CROS- R'!K17</f>
        <v>58</v>
      </c>
      <c r="L165" s="159">
        <f>'Group 7 CROS- R'!L17</f>
        <v>86</v>
      </c>
      <c r="M165" s="159">
        <f>'Group 7 CROS- R'!M17</f>
        <v>92</v>
      </c>
      <c r="N165" s="159">
        <f>SUM(B165:M165)</f>
        <v>838</v>
      </c>
    </row>
    <row r="166" spans="1:14" x14ac:dyDescent="0.2">
      <c r="A166" s="5" t="s">
        <v>28</v>
      </c>
      <c r="B166" s="159">
        <f>'Group 7 CROS- R'!B18</f>
        <v>226</v>
      </c>
      <c r="C166" s="159">
        <f>'Group 7 CROS- R'!C18</f>
        <v>210</v>
      </c>
      <c r="D166" s="159">
        <f>'Group 7 CROS- R'!D18</f>
        <v>240</v>
      </c>
      <c r="E166" s="159">
        <f>'Group 7 CROS- R'!E18</f>
        <v>253</v>
      </c>
      <c r="F166" s="159">
        <f>'Group 7 CROS- R'!F18</f>
        <v>180</v>
      </c>
      <c r="G166" s="159">
        <f>'Group 7 CROS- R'!G18</f>
        <v>41</v>
      </c>
      <c r="H166" s="159">
        <f>'Group 7 CROS- R'!H18</f>
        <v>31</v>
      </c>
      <c r="I166" s="159">
        <f>'Group 7 CROS- R'!I18</f>
        <v>98</v>
      </c>
      <c r="J166" s="159">
        <f>'Group 7 CROS- R'!J18</f>
        <v>130</v>
      </c>
      <c r="K166" s="159">
        <f>'Group 7 CROS- R'!K18</f>
        <v>135</v>
      </c>
      <c r="L166" s="159">
        <f>'Group 7 CROS- R'!L18</f>
        <v>166</v>
      </c>
      <c r="M166" s="159">
        <f>'Group 7 CROS- R'!M18</f>
        <v>166</v>
      </c>
      <c r="N166" s="159">
        <f>SUM(B166:M166)</f>
        <v>1876</v>
      </c>
    </row>
    <row r="167" spans="1:14" x14ac:dyDescent="0.2">
      <c r="A167" s="66" t="s">
        <v>1</v>
      </c>
      <c r="B167" s="159">
        <f>'Group 7 CROS- R'!B19</f>
        <v>121</v>
      </c>
      <c r="C167" s="159">
        <f>'Group 7 CROS- R'!C19</f>
        <v>109</v>
      </c>
      <c r="D167" s="159">
        <f>'Group 7 CROS- R'!D19</f>
        <v>126</v>
      </c>
      <c r="E167" s="159">
        <f>'Group 7 CROS- R'!E19</f>
        <v>132</v>
      </c>
      <c r="F167" s="159">
        <f>'Group 7 CROS- R'!F19</f>
        <v>94</v>
      </c>
      <c r="G167" s="159">
        <f>'Group 7 CROS- R'!G19</f>
        <v>16</v>
      </c>
      <c r="H167" s="159">
        <f>'Group 7 CROS- R'!H19</f>
        <v>18</v>
      </c>
      <c r="I167" s="159">
        <f>'Group 7 CROS- R'!I19</f>
        <v>55</v>
      </c>
      <c r="J167" s="159">
        <f>'Group 7 CROS- R'!J19</f>
        <v>62</v>
      </c>
      <c r="K167" s="159">
        <f>'Group 7 CROS- R'!K19</f>
        <v>94</v>
      </c>
      <c r="L167" s="159">
        <f>'Group 7 CROS- R'!L19</f>
        <v>80</v>
      </c>
      <c r="M167" s="159">
        <f>'Group 7 CROS- R'!M19</f>
        <v>112</v>
      </c>
      <c r="N167" s="159">
        <f>SUM(B167:M167)</f>
        <v>1019</v>
      </c>
    </row>
    <row r="168" spans="1:14" x14ac:dyDescent="0.2">
      <c r="A168" s="66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</row>
    <row r="169" spans="1:14" x14ac:dyDescent="0.2">
      <c r="A169" s="67" t="s">
        <v>11</v>
      </c>
      <c r="B169" s="164">
        <f>SUM(B165:B168)</f>
        <v>455</v>
      </c>
      <c r="C169" s="164">
        <f>SUM(C165:C168)</f>
        <v>418</v>
      </c>
      <c r="D169" s="164">
        <f>SUM(D165:D168)</f>
        <v>475</v>
      </c>
      <c r="E169" s="164">
        <f t="shared" ref="E169:M169" si="20">SUM(E165:E168)</f>
        <v>486</v>
      </c>
      <c r="F169" s="164">
        <f t="shared" si="20"/>
        <v>333</v>
      </c>
      <c r="G169" s="164">
        <f t="shared" si="20"/>
        <v>65</v>
      </c>
      <c r="H169" s="164">
        <f t="shared" si="20"/>
        <v>66</v>
      </c>
      <c r="I169" s="164">
        <f t="shared" si="20"/>
        <v>188</v>
      </c>
      <c r="J169" s="164">
        <f t="shared" si="20"/>
        <v>258</v>
      </c>
      <c r="K169" s="164">
        <f t="shared" si="20"/>
        <v>287</v>
      </c>
      <c r="L169" s="164">
        <f t="shared" si="20"/>
        <v>332</v>
      </c>
      <c r="M169" s="164">
        <f t="shared" si="20"/>
        <v>370</v>
      </c>
      <c r="N169" s="164">
        <f>SUM(N165:N168)</f>
        <v>3733</v>
      </c>
    </row>
    <row r="170" spans="1:14" x14ac:dyDescent="0.2">
      <c r="A170" s="77"/>
      <c r="B170" s="77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7"/>
    </row>
    <row r="171" spans="1:14" x14ac:dyDescent="0.2">
      <c r="A171" s="139"/>
      <c r="B171" s="139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39"/>
    </row>
    <row r="172" spans="1:14" x14ac:dyDescent="0.2">
      <c r="A172" s="139"/>
      <c r="B172" s="139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39"/>
    </row>
    <row r="173" spans="1:14" x14ac:dyDescent="0.2">
      <c r="A173" s="141" t="s">
        <v>23</v>
      </c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3"/>
    </row>
    <row r="174" spans="1:14" x14ac:dyDescent="0.2">
      <c r="A174" s="63" t="s">
        <v>4</v>
      </c>
      <c r="B174" s="203" t="s">
        <v>44</v>
      </c>
      <c r="C174" s="203" t="s">
        <v>45</v>
      </c>
      <c r="D174" s="203" t="s">
        <v>46</v>
      </c>
      <c r="E174" s="203" t="s">
        <v>47</v>
      </c>
      <c r="F174" s="203" t="s">
        <v>48</v>
      </c>
      <c r="G174" s="203" t="s">
        <v>49</v>
      </c>
      <c r="H174" s="203" t="s">
        <v>50</v>
      </c>
      <c r="I174" s="203" t="s">
        <v>51</v>
      </c>
      <c r="J174" s="203" t="s">
        <v>52</v>
      </c>
      <c r="K174" s="203" t="s">
        <v>53</v>
      </c>
      <c r="L174" s="203" t="s">
        <v>54</v>
      </c>
      <c r="M174" s="203" t="s">
        <v>55</v>
      </c>
      <c r="N174" s="204" t="s">
        <v>0</v>
      </c>
    </row>
    <row r="175" spans="1:14" x14ac:dyDescent="0.2">
      <c r="A175" s="66" t="s">
        <v>8</v>
      </c>
      <c r="B175" s="158">
        <f>SUM(B3,B33,B65,B103,B122,B84)</f>
        <v>5716674.7999999998</v>
      </c>
      <c r="C175" s="158">
        <f t="shared" ref="C175:M175" si="21">SUM(C3,C33,C65,C103,C122,C84)</f>
        <v>4934521.82</v>
      </c>
      <c r="D175" s="158">
        <f t="shared" si="21"/>
        <v>5630291.4399999995</v>
      </c>
      <c r="E175" s="158">
        <f t="shared" si="21"/>
        <v>5054768.04</v>
      </c>
      <c r="F175" s="158">
        <f t="shared" si="21"/>
        <v>3494938.42</v>
      </c>
      <c r="G175" s="158">
        <f t="shared" si="21"/>
        <v>590029.43999999994</v>
      </c>
      <c r="H175" s="158">
        <f t="shared" si="21"/>
        <v>841194.14</v>
      </c>
      <c r="I175" s="158">
        <f t="shared" si="21"/>
        <v>1844172.88</v>
      </c>
      <c r="J175" s="158">
        <f t="shared" si="21"/>
        <v>2607606.9400000004</v>
      </c>
      <c r="K175" s="158">
        <f t="shared" si="21"/>
        <v>2919260.88</v>
      </c>
      <c r="L175" s="158">
        <f t="shared" si="21"/>
        <v>3301719.38</v>
      </c>
      <c r="M175" s="158">
        <f t="shared" si="21"/>
        <v>3345963.3420000002</v>
      </c>
      <c r="N175" s="153">
        <f>SUM(B175:M175)</f>
        <v>40281141.522000007</v>
      </c>
    </row>
    <row r="176" spans="1:14" x14ac:dyDescent="0.2">
      <c r="A176" s="66" t="s">
        <v>9</v>
      </c>
      <c r="B176" s="153">
        <f>SUM(B4,B34,B66,B85,B104,B123,B141)</f>
        <v>4559028.1000000006</v>
      </c>
      <c r="C176" s="153">
        <f t="shared" ref="C176:M176" si="22">SUM(C4,C34,C66,C85,C104,C123,C141)</f>
        <v>4234590.34</v>
      </c>
      <c r="D176" s="153">
        <f t="shared" si="22"/>
        <v>4847828.32</v>
      </c>
      <c r="E176" s="153">
        <f t="shared" si="22"/>
        <v>4456142.9399999995</v>
      </c>
      <c r="F176" s="153">
        <f t="shared" si="22"/>
        <v>3072856.6199999996</v>
      </c>
      <c r="G176" s="153">
        <f t="shared" si="22"/>
        <v>615877.55000000005</v>
      </c>
      <c r="H176" s="153">
        <f t="shared" si="22"/>
        <v>629149.48999999987</v>
      </c>
      <c r="I176" s="153">
        <f t="shared" si="22"/>
        <v>1480115.7799999998</v>
      </c>
      <c r="J176" s="153">
        <f t="shared" si="22"/>
        <v>2199524.09</v>
      </c>
      <c r="K176" s="153">
        <f t="shared" si="22"/>
        <v>2433882.9099999997</v>
      </c>
      <c r="L176" s="153">
        <f t="shared" si="22"/>
        <v>2890967.73</v>
      </c>
      <c r="M176" s="153">
        <f t="shared" si="22"/>
        <v>2885664.11</v>
      </c>
      <c r="N176" s="153">
        <f>SUM(B176:M176)</f>
        <v>34305627.980000004</v>
      </c>
    </row>
    <row r="177" spans="1:14" x14ac:dyDescent="0.2">
      <c r="A177" s="5" t="s">
        <v>24</v>
      </c>
      <c r="B177" s="158">
        <f>SUM(B5,B35,B67,B105,B124,B142,B86,B52,B158)</f>
        <v>2079743.6300000001</v>
      </c>
      <c r="C177" s="158">
        <f t="shared" ref="C177:H177" si="23">SUM(C5,C35,C67,C105,C124,C142,C86,C52,C158)</f>
        <v>1866721.3800000001</v>
      </c>
      <c r="D177" s="158">
        <f t="shared" si="23"/>
        <v>2102355.8899999997</v>
      </c>
      <c r="E177" s="158">
        <f t="shared" si="23"/>
        <v>2009041.9499999997</v>
      </c>
      <c r="F177" s="158">
        <f t="shared" si="23"/>
        <v>1460604.64</v>
      </c>
      <c r="G177" s="158">
        <f t="shared" si="23"/>
        <v>224974.12</v>
      </c>
      <c r="H177" s="158">
        <f t="shared" si="23"/>
        <v>309474.22000000003</v>
      </c>
      <c r="I177" s="158">
        <f>SUM(I5,I35,I67,I105,I124,I142,I86,I52,I158)</f>
        <v>565333.21</v>
      </c>
      <c r="J177" s="158">
        <f t="shared" ref="J177:M177" si="24">SUM(J5,J35,J67,J105,J124,J142,J86,J52,J158)</f>
        <v>881661.47000000009</v>
      </c>
      <c r="K177" s="158">
        <f t="shared" si="24"/>
        <v>1172617.6199999999</v>
      </c>
      <c r="L177" s="158">
        <f t="shared" si="24"/>
        <v>1339745.07</v>
      </c>
      <c r="M177" s="158">
        <f t="shared" si="24"/>
        <v>1287000.3700000001</v>
      </c>
      <c r="N177" s="153">
        <f>SUM(B177:M177)</f>
        <v>15299273.57</v>
      </c>
    </row>
    <row r="178" spans="1:14" x14ac:dyDescent="0.2">
      <c r="A178" s="15" t="s">
        <v>28</v>
      </c>
      <c r="B178" s="153">
        <f>SUM(B6,B36,B68,B106,B125,B143,B87,B53+B159)</f>
        <v>15840199.499999998</v>
      </c>
      <c r="C178" s="153">
        <f t="shared" ref="C178:M178" si="25">SUM(C6,C36,C68,C106,C125,C143,C87,C53+C159)</f>
        <v>15413288.51</v>
      </c>
      <c r="D178" s="153">
        <f t="shared" si="25"/>
        <v>18054508.75</v>
      </c>
      <c r="E178" s="153">
        <f t="shared" si="25"/>
        <v>16635814.83</v>
      </c>
      <c r="F178" s="153">
        <f t="shared" si="25"/>
        <v>12177487.250000002</v>
      </c>
      <c r="G178" s="153">
        <f t="shared" si="25"/>
        <v>1589788.7700000003</v>
      </c>
      <c r="H178" s="153">
        <f t="shared" si="25"/>
        <v>2269651.2799999998</v>
      </c>
      <c r="I178" s="153">
        <f t="shared" si="25"/>
        <v>6825876.8300000001</v>
      </c>
      <c r="J178" s="153">
        <f t="shared" si="25"/>
        <v>10258061.23</v>
      </c>
      <c r="K178" s="153">
        <f t="shared" si="25"/>
        <v>12113113.4</v>
      </c>
      <c r="L178" s="153">
        <f t="shared" si="25"/>
        <v>14559263.230000002</v>
      </c>
      <c r="M178" s="153">
        <f t="shared" si="25"/>
        <v>15101591.160000002</v>
      </c>
      <c r="N178" s="153">
        <f>SUM(B178:M178)</f>
        <v>140838644.74000001</v>
      </c>
    </row>
    <row r="179" spans="1:14" x14ac:dyDescent="0.2">
      <c r="A179" s="66" t="s">
        <v>1</v>
      </c>
      <c r="B179" s="158">
        <f>SUM(B7,B37,B69,B107,B126,B144,B88+B160+B22)</f>
        <v>3215667.35</v>
      </c>
      <c r="C179" s="158">
        <f t="shared" ref="C179:M179" si="26">SUM(C7,C37,C69,C107,C126,C144,C88+C160+C22)</f>
        <v>2988209.0300000003</v>
      </c>
      <c r="D179" s="158">
        <f t="shared" si="26"/>
        <v>3557044.7</v>
      </c>
      <c r="E179" s="158">
        <f t="shared" si="26"/>
        <v>3434417.9299999997</v>
      </c>
      <c r="F179" s="158">
        <f t="shared" si="26"/>
        <v>2365463.2600000002</v>
      </c>
      <c r="G179" s="158">
        <f t="shared" si="26"/>
        <v>494558.33</v>
      </c>
      <c r="H179" s="158">
        <f t="shared" si="26"/>
        <v>756283.91</v>
      </c>
      <c r="I179" s="158">
        <f t="shared" si="26"/>
        <v>1912758.8200000003</v>
      </c>
      <c r="J179" s="158">
        <f t="shared" si="26"/>
        <v>2825326.26</v>
      </c>
      <c r="K179" s="158">
        <f t="shared" si="26"/>
        <v>3614164.87</v>
      </c>
      <c r="L179" s="158">
        <f t="shared" si="26"/>
        <v>4316732.97</v>
      </c>
      <c r="M179" s="158">
        <f t="shared" si="26"/>
        <v>4937621.7119399998</v>
      </c>
      <c r="N179" s="153">
        <f>SUM(B179:M179)</f>
        <v>34418249.141940005</v>
      </c>
    </row>
    <row r="180" spans="1:14" x14ac:dyDescent="0.2">
      <c r="A180" s="66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</row>
    <row r="181" spans="1:14" x14ac:dyDescent="0.2">
      <c r="A181" s="67" t="s">
        <v>5</v>
      </c>
      <c r="B181" s="161">
        <f>SUM(B175:B180)</f>
        <v>31411313.380000003</v>
      </c>
      <c r="C181" s="161">
        <f t="shared" ref="C181:N181" si="27">SUM(C175:C180)</f>
        <v>29437331.080000002</v>
      </c>
      <c r="D181" s="161">
        <f t="shared" si="27"/>
        <v>34192029.100000001</v>
      </c>
      <c r="E181" s="161">
        <f t="shared" si="27"/>
        <v>31590185.689999998</v>
      </c>
      <c r="F181" s="161">
        <f t="shared" si="27"/>
        <v>22571350.190000001</v>
      </c>
      <c r="G181" s="161">
        <f t="shared" si="27"/>
        <v>3515228.21</v>
      </c>
      <c r="H181" s="161">
        <f t="shared" si="27"/>
        <v>4805753.04</v>
      </c>
      <c r="I181" s="161">
        <f t="shared" si="27"/>
        <v>12628257.52</v>
      </c>
      <c r="J181" s="161">
        <f t="shared" si="27"/>
        <v>18772179.990000002</v>
      </c>
      <c r="K181" s="161">
        <f t="shared" si="27"/>
        <v>22253039.68</v>
      </c>
      <c r="L181" s="161">
        <f t="shared" si="27"/>
        <v>26408428.380000003</v>
      </c>
      <c r="M181" s="161">
        <f t="shared" si="27"/>
        <v>27557840.693939999</v>
      </c>
      <c r="N181" s="161">
        <f t="shared" si="27"/>
        <v>265142936.95394</v>
      </c>
    </row>
    <row r="182" spans="1:14" x14ac:dyDescent="0.2">
      <c r="A182" s="102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4"/>
    </row>
    <row r="183" spans="1:14" x14ac:dyDescent="0.2">
      <c r="A183" s="81" t="s">
        <v>6</v>
      </c>
      <c r="B183" s="203" t="s">
        <v>44</v>
      </c>
      <c r="C183" s="203" t="s">
        <v>45</v>
      </c>
      <c r="D183" s="203" t="s">
        <v>46</v>
      </c>
      <c r="E183" s="203" t="s">
        <v>47</v>
      </c>
      <c r="F183" s="203" t="s">
        <v>48</v>
      </c>
      <c r="G183" s="203" t="s">
        <v>49</v>
      </c>
      <c r="H183" s="203" t="s">
        <v>50</v>
      </c>
      <c r="I183" s="203" t="s">
        <v>51</v>
      </c>
      <c r="J183" s="203" t="s">
        <v>52</v>
      </c>
      <c r="K183" s="203" t="s">
        <v>53</v>
      </c>
      <c r="L183" s="203" t="s">
        <v>54</v>
      </c>
      <c r="M183" s="203" t="s">
        <v>55</v>
      </c>
      <c r="N183" s="204" t="s">
        <v>0</v>
      </c>
    </row>
    <row r="184" spans="1:14" x14ac:dyDescent="0.2">
      <c r="A184" s="66" t="s">
        <v>8</v>
      </c>
      <c r="B184" s="82">
        <f>B175/B181</f>
        <v>0.18199413475145812</v>
      </c>
      <c r="C184" s="82">
        <f t="shared" ref="C184:M184" si="28">C175/C181</f>
        <v>0.16762803008838531</v>
      </c>
      <c r="D184" s="82">
        <f t="shared" si="28"/>
        <v>0.16466678311290978</v>
      </c>
      <c r="E184" s="82">
        <f t="shared" si="28"/>
        <v>0.16001070995920444</v>
      </c>
      <c r="F184" s="82">
        <f t="shared" si="28"/>
        <v>0.15483958161919775</v>
      </c>
      <c r="G184" s="82">
        <f t="shared" si="28"/>
        <v>0.1678495405565717</v>
      </c>
      <c r="H184" s="82">
        <f t="shared" si="28"/>
        <v>0.17503898618976893</v>
      </c>
      <c r="I184" s="82">
        <f t="shared" si="28"/>
        <v>0.14603541914466756</v>
      </c>
      <c r="J184" s="82">
        <f t="shared" si="28"/>
        <v>0.13890805124333352</v>
      </c>
      <c r="K184" s="82">
        <f t="shared" si="28"/>
        <v>0.13118481438846741</v>
      </c>
      <c r="L184" s="82">
        <f t="shared" si="28"/>
        <v>0.12502521287864687</v>
      </c>
      <c r="M184" s="82">
        <f t="shared" si="28"/>
        <v>0.12141602018679865</v>
      </c>
      <c r="N184" s="82">
        <f t="shared" ref="N184" si="29">N175/N181</f>
        <v>0.15192236302714543</v>
      </c>
    </row>
    <row r="185" spans="1:14" x14ac:dyDescent="0.2">
      <c r="A185" s="66" t="s">
        <v>9</v>
      </c>
      <c r="B185" s="82">
        <f t="shared" ref="B185:N185" si="30">B176/B181</f>
        <v>0.14513968406372954</v>
      </c>
      <c r="C185" s="82">
        <f t="shared" ref="C185:M185" si="31">C176/C181</f>
        <v>0.14385102808715633</v>
      </c>
      <c r="D185" s="82">
        <f t="shared" si="31"/>
        <v>0.14178241091868982</v>
      </c>
      <c r="E185" s="82">
        <f t="shared" si="31"/>
        <v>0.14106099228820329</v>
      </c>
      <c r="F185" s="82">
        <f t="shared" si="31"/>
        <v>0.13613969009977064</v>
      </c>
      <c r="G185" s="82">
        <f t="shared" si="31"/>
        <v>0.17520272176013291</v>
      </c>
      <c r="H185" s="82">
        <f t="shared" si="31"/>
        <v>0.13091590116332733</v>
      </c>
      <c r="I185" s="82">
        <f t="shared" si="31"/>
        <v>0.11720665164262503</v>
      </c>
      <c r="J185" s="82">
        <f t="shared" si="31"/>
        <v>0.11716934800176075</v>
      </c>
      <c r="K185" s="82">
        <f t="shared" si="31"/>
        <v>0.10937305397372121</v>
      </c>
      <c r="L185" s="82">
        <f t="shared" si="31"/>
        <v>0.10947140391699446</v>
      </c>
      <c r="M185" s="82">
        <f t="shared" si="31"/>
        <v>0.10471299772897522</v>
      </c>
      <c r="N185" s="82">
        <f t="shared" si="30"/>
        <v>0.12938541140909024</v>
      </c>
    </row>
    <row r="186" spans="1:14" x14ac:dyDescent="0.2">
      <c r="A186" s="5" t="s">
        <v>24</v>
      </c>
      <c r="B186" s="82">
        <f t="shared" ref="B186:N186" si="32">B177/B181</f>
        <v>6.621001818167209E-2</v>
      </c>
      <c r="C186" s="82">
        <f t="shared" ref="C186:M186" si="33">C177/C181</f>
        <v>6.34134043920941E-2</v>
      </c>
      <c r="D186" s="82">
        <f t="shared" si="33"/>
        <v>6.1486724986438424E-2</v>
      </c>
      <c r="E186" s="82">
        <f t="shared" si="33"/>
        <v>6.3597028827721336E-2</v>
      </c>
      <c r="F186" s="82">
        <f t="shared" si="33"/>
        <v>6.4710556865450852E-2</v>
      </c>
      <c r="G186" s="82">
        <f t="shared" si="33"/>
        <v>6.3999861903702687E-2</v>
      </c>
      <c r="H186" s="82">
        <f t="shared" si="33"/>
        <v>6.4396613272495587E-2</v>
      </c>
      <c r="I186" s="82">
        <f t="shared" si="33"/>
        <v>4.4767317193575885E-2</v>
      </c>
      <c r="J186" s="82">
        <f t="shared" si="33"/>
        <v>4.696638698700225E-2</v>
      </c>
      <c r="K186" s="82">
        <f t="shared" si="33"/>
        <v>5.2694716625787272E-2</v>
      </c>
      <c r="L186" s="82">
        <f t="shared" si="33"/>
        <v>5.0731722869757537E-2</v>
      </c>
      <c r="M186" s="82">
        <f t="shared" si="33"/>
        <v>4.6701785683920187E-2</v>
      </c>
      <c r="N186" s="82">
        <f t="shared" si="32"/>
        <v>5.7701984242023212E-2</v>
      </c>
    </row>
    <row r="187" spans="1:14" x14ac:dyDescent="0.2">
      <c r="A187" s="66" t="s">
        <v>28</v>
      </c>
      <c r="B187" s="82">
        <f t="shared" ref="B187:N187" si="34">B178/B181</f>
        <v>0.5042832596132597</v>
      </c>
      <c r="C187" s="82">
        <f t="shared" ref="C187:M187" si="35">C178/C181</f>
        <v>0.52359666941654004</v>
      </c>
      <c r="D187" s="82">
        <f t="shared" si="35"/>
        <v>0.52803267969843881</v>
      </c>
      <c r="E187" s="82">
        <f t="shared" si="35"/>
        <v>0.52661339167962329</v>
      </c>
      <c r="F187" s="82">
        <f t="shared" si="35"/>
        <v>0.53951080229994874</v>
      </c>
      <c r="G187" s="82">
        <f t="shared" si="35"/>
        <v>0.45225762739313025</v>
      </c>
      <c r="H187" s="82">
        <f t="shared" si="35"/>
        <v>0.47227796790823023</v>
      </c>
      <c r="I187" s="82">
        <f t="shared" si="35"/>
        <v>0.54052404452391944</v>
      </c>
      <c r="J187" s="82">
        <f t="shared" si="35"/>
        <v>0.54645018508582921</v>
      </c>
      <c r="K187" s="82">
        <f t="shared" si="35"/>
        <v>0.54433522674597601</v>
      </c>
      <c r="L187" s="82">
        <f t="shared" si="35"/>
        <v>0.55131123369031021</v>
      </c>
      <c r="M187" s="82">
        <f t="shared" si="35"/>
        <v>0.54799617022682257</v>
      </c>
      <c r="N187" s="82">
        <f t="shared" si="34"/>
        <v>0.53118007350301832</v>
      </c>
    </row>
    <row r="188" spans="1:14" x14ac:dyDescent="0.2">
      <c r="A188" s="66" t="s">
        <v>1</v>
      </c>
      <c r="B188" s="82">
        <f t="shared" ref="B188:N188" si="36">B179/B181</f>
        <v>0.10237290338988048</v>
      </c>
      <c r="C188" s="82">
        <f t="shared" ref="C188:M188" si="37">C179/C181</f>
        <v>0.10151086801582421</v>
      </c>
      <c r="D188" s="82">
        <f t="shared" si="37"/>
        <v>0.10403140128352313</v>
      </c>
      <c r="E188" s="82">
        <f t="shared" si="37"/>
        <v>0.10871787724524769</v>
      </c>
      <c r="F188" s="82">
        <f t="shared" si="37"/>
        <v>0.10479936911563198</v>
      </c>
      <c r="G188" s="82">
        <f t="shared" si="37"/>
        <v>0.14069024838646252</v>
      </c>
      <c r="H188" s="82">
        <f t="shared" si="37"/>
        <v>0.15737053146617788</v>
      </c>
      <c r="I188" s="82">
        <f t="shared" si="37"/>
        <v>0.15146656749521215</v>
      </c>
      <c r="J188" s="82">
        <f t="shared" si="37"/>
        <v>0.15050602868207422</v>
      </c>
      <c r="K188" s="82">
        <f t="shared" si="37"/>
        <v>0.16241218826604817</v>
      </c>
      <c r="L188" s="82">
        <f t="shared" si="37"/>
        <v>0.16346042664429086</v>
      </c>
      <c r="M188" s="82">
        <f t="shared" si="37"/>
        <v>0.17917302617348349</v>
      </c>
      <c r="N188" s="82">
        <f t="shared" si="36"/>
        <v>0.12981016781872284</v>
      </c>
    </row>
    <row r="189" spans="1:14" ht="12" thickBot="1" x14ac:dyDescent="0.25">
      <c r="A189" s="83"/>
      <c r="B189" s="84"/>
      <c r="C189" s="84"/>
      <c r="D189" s="84"/>
      <c r="E189" s="84"/>
      <c r="F189" s="84"/>
      <c r="G189" s="84"/>
      <c r="H189" s="93"/>
      <c r="I189" s="95"/>
      <c r="J189" s="95"/>
      <c r="K189" s="95"/>
      <c r="L189" s="95"/>
      <c r="M189" s="85"/>
      <c r="N189" s="84"/>
    </row>
    <row r="190" spans="1:14" ht="12" thickBot="1" x14ac:dyDescent="0.25">
      <c r="A190" s="86" t="s">
        <v>14</v>
      </c>
      <c r="B190" s="169">
        <f>SUM(B184:B189)</f>
        <v>0.99999999999999989</v>
      </c>
      <c r="C190" s="169">
        <f t="shared" ref="C190:N190" si="38">SUM(C184:C189)</f>
        <v>1</v>
      </c>
      <c r="D190" s="169">
        <f t="shared" si="38"/>
        <v>1</v>
      </c>
      <c r="E190" s="169">
        <f t="shared" si="38"/>
        <v>1</v>
      </c>
      <c r="F190" s="169">
        <f t="shared" si="38"/>
        <v>1</v>
      </c>
      <c r="G190" s="169">
        <f t="shared" si="38"/>
        <v>1</v>
      </c>
      <c r="H190" s="169">
        <f t="shared" si="38"/>
        <v>0.99999999999999989</v>
      </c>
      <c r="I190" s="170">
        <f t="shared" si="38"/>
        <v>1</v>
      </c>
      <c r="J190" s="170">
        <f t="shared" si="38"/>
        <v>0.99999999999999989</v>
      </c>
      <c r="K190" s="170">
        <f t="shared" si="38"/>
        <v>1</v>
      </c>
      <c r="L190" s="170">
        <f t="shared" si="38"/>
        <v>0.99999999999999989</v>
      </c>
      <c r="M190" s="170">
        <f t="shared" si="38"/>
        <v>1</v>
      </c>
      <c r="N190" s="169">
        <f t="shared" si="38"/>
        <v>1</v>
      </c>
    </row>
    <row r="191" spans="1:14" x14ac:dyDescent="0.2">
      <c r="A191" s="124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6"/>
    </row>
    <row r="192" spans="1:14" x14ac:dyDescent="0.2">
      <c r="A192" s="69" t="s">
        <v>20</v>
      </c>
      <c r="B192" s="203" t="s">
        <v>44</v>
      </c>
      <c r="C192" s="203" t="s">
        <v>45</v>
      </c>
      <c r="D192" s="203" t="s">
        <v>46</v>
      </c>
      <c r="E192" s="203" t="s">
        <v>47</v>
      </c>
      <c r="F192" s="203" t="s">
        <v>48</v>
      </c>
      <c r="G192" s="203" t="s">
        <v>49</v>
      </c>
      <c r="H192" s="203" t="s">
        <v>50</v>
      </c>
      <c r="I192" s="203" t="s">
        <v>51</v>
      </c>
      <c r="J192" s="203" t="s">
        <v>52</v>
      </c>
      <c r="K192" s="203" t="s">
        <v>53</v>
      </c>
      <c r="L192" s="203" t="s">
        <v>54</v>
      </c>
      <c r="M192" s="203" t="s">
        <v>55</v>
      </c>
      <c r="N192" s="204" t="s">
        <v>0</v>
      </c>
    </row>
    <row r="193" spans="1:14" x14ac:dyDescent="0.2">
      <c r="A193" s="66" t="s">
        <v>8</v>
      </c>
      <c r="B193" s="87">
        <f>SUM(B12,B42,B74,B112,B131,B93)</f>
        <v>15297</v>
      </c>
      <c r="C193" s="87">
        <f t="shared" ref="C193:M193" si="39">SUM(C12,C42,C74,C112,C131,C93)</f>
        <v>13261</v>
      </c>
      <c r="D193" s="87">
        <f t="shared" si="39"/>
        <v>15142</v>
      </c>
      <c r="E193" s="87">
        <f t="shared" si="39"/>
        <v>13568</v>
      </c>
      <c r="F193" s="87">
        <f t="shared" si="39"/>
        <v>9297</v>
      </c>
      <c r="G193" s="87">
        <f t="shared" si="39"/>
        <v>1735</v>
      </c>
      <c r="H193" s="87">
        <f t="shared" si="39"/>
        <v>2361</v>
      </c>
      <c r="I193" s="87">
        <f t="shared" si="39"/>
        <v>5071</v>
      </c>
      <c r="J193" s="87">
        <f t="shared" si="39"/>
        <v>6998</v>
      </c>
      <c r="K193" s="87">
        <f t="shared" si="39"/>
        <v>7781</v>
      </c>
      <c r="L193" s="87">
        <f t="shared" si="39"/>
        <v>8846</v>
      </c>
      <c r="M193" s="87">
        <f t="shared" si="39"/>
        <v>8945</v>
      </c>
      <c r="N193" s="70">
        <f>SUM(B193:M193)</f>
        <v>108302</v>
      </c>
    </row>
    <row r="194" spans="1:14" x14ac:dyDescent="0.2">
      <c r="A194" s="66" t="s">
        <v>9</v>
      </c>
      <c r="B194" s="70">
        <f>SUM(B13,B43,B75,B94,B113,B132,B149)</f>
        <v>13348</v>
      </c>
      <c r="C194" s="70">
        <f t="shared" ref="C194:M194" si="40">SUM(C13,C43,C75,C94,C113,C132,C149)</f>
        <v>12362</v>
      </c>
      <c r="D194" s="70">
        <f t="shared" si="40"/>
        <v>14111</v>
      </c>
      <c r="E194" s="70">
        <f t="shared" si="40"/>
        <v>12808</v>
      </c>
      <c r="F194" s="70">
        <f t="shared" si="40"/>
        <v>8828</v>
      </c>
      <c r="G194" s="70">
        <f t="shared" si="40"/>
        <v>1946</v>
      </c>
      <c r="H194" s="70">
        <f t="shared" si="40"/>
        <v>1966</v>
      </c>
      <c r="I194" s="70">
        <f t="shared" si="40"/>
        <v>4429</v>
      </c>
      <c r="J194" s="70">
        <f t="shared" si="40"/>
        <v>6397</v>
      </c>
      <c r="K194" s="70">
        <f t="shared" si="40"/>
        <v>7127</v>
      </c>
      <c r="L194" s="70">
        <f t="shared" si="40"/>
        <v>8501</v>
      </c>
      <c r="M194" s="70">
        <f t="shared" si="40"/>
        <v>8440</v>
      </c>
      <c r="N194" s="70">
        <f>SUM(B194:M194)</f>
        <v>100263</v>
      </c>
    </row>
    <row r="195" spans="1:14" x14ac:dyDescent="0.2">
      <c r="A195" s="66" t="s">
        <v>24</v>
      </c>
      <c r="B195" s="70">
        <f>SUM(B14,B44,B76,B114,B133,B150,B95,B58+B165)</f>
        <v>5840</v>
      </c>
      <c r="C195" s="70">
        <f t="shared" ref="C195:M195" si="41">SUM(C14,C44,C76,C114,C133,C150,C95,C58+C165)</f>
        <v>5278</v>
      </c>
      <c r="D195" s="70">
        <f t="shared" si="41"/>
        <v>5974</v>
      </c>
      <c r="E195" s="70">
        <f t="shared" si="41"/>
        <v>5674</v>
      </c>
      <c r="F195" s="70">
        <f t="shared" si="41"/>
        <v>4145</v>
      </c>
      <c r="G195" s="70">
        <f t="shared" si="41"/>
        <v>689</v>
      </c>
      <c r="H195" s="70">
        <f t="shared" si="41"/>
        <v>845</v>
      </c>
      <c r="I195" s="70">
        <f t="shared" si="41"/>
        <v>1608</v>
      </c>
      <c r="J195" s="70">
        <f t="shared" si="41"/>
        <v>2558</v>
      </c>
      <c r="K195" s="70">
        <f t="shared" si="41"/>
        <v>3296</v>
      </c>
      <c r="L195" s="70">
        <f t="shared" si="41"/>
        <v>3793</v>
      </c>
      <c r="M195" s="70">
        <f t="shared" si="41"/>
        <v>3645</v>
      </c>
      <c r="N195" s="70">
        <f>SUM(B195:M195)</f>
        <v>43345</v>
      </c>
    </row>
    <row r="196" spans="1:14" x14ac:dyDescent="0.2">
      <c r="A196" s="66" t="s">
        <v>28</v>
      </c>
      <c r="B196" s="70">
        <f>SUM(B15,B45,B77,B115,B134,B151,B96,B59+B166)</f>
        <v>41381</v>
      </c>
      <c r="C196" s="70">
        <f t="shared" ref="C196:H196" si="42">SUM(C15,C45,C77,C115,C134,C151,C96,C59+C166)</f>
        <v>40055</v>
      </c>
      <c r="D196" s="70">
        <f t="shared" si="42"/>
        <v>46827</v>
      </c>
      <c r="E196" s="70">
        <f t="shared" si="42"/>
        <v>43282</v>
      </c>
      <c r="F196" s="70">
        <f t="shared" si="42"/>
        <v>31244</v>
      </c>
      <c r="G196" s="70">
        <f t="shared" si="42"/>
        <v>4535</v>
      </c>
      <c r="H196" s="70">
        <f t="shared" si="42"/>
        <v>6251</v>
      </c>
      <c r="I196" s="70">
        <f>SUM(I15,I45,I59,I77,I115,I134,I151,I96,I166)</f>
        <v>17942</v>
      </c>
      <c r="J196" s="70">
        <f t="shared" ref="J196:M196" si="43">SUM(J15,J45,J59,J77,J115,J134,J151,J96,J166)</f>
        <v>26555</v>
      </c>
      <c r="K196" s="70">
        <f t="shared" si="43"/>
        <v>31608</v>
      </c>
      <c r="L196" s="70">
        <f t="shared" si="43"/>
        <v>37855</v>
      </c>
      <c r="M196" s="70">
        <f t="shared" si="43"/>
        <v>39281</v>
      </c>
      <c r="N196" s="70">
        <f>SUM(B196:M196)</f>
        <v>366816</v>
      </c>
    </row>
    <row r="197" spans="1:14" x14ac:dyDescent="0.2">
      <c r="A197" s="66" t="s">
        <v>1</v>
      </c>
      <c r="B197" s="70">
        <f>SUM(B16,B46,B78,B116,B135,B152,B97+B167+B27)</f>
        <v>9820</v>
      </c>
      <c r="C197" s="70">
        <f t="shared" ref="C197:M197" si="44">SUM(C16,C46,C78,C116,C135,C152,C97+C167+C27)</f>
        <v>9179</v>
      </c>
      <c r="D197" s="70">
        <f t="shared" si="44"/>
        <v>10888</v>
      </c>
      <c r="E197" s="70">
        <f t="shared" si="44"/>
        <v>10399</v>
      </c>
      <c r="F197" s="70">
        <f t="shared" si="44"/>
        <v>7126</v>
      </c>
      <c r="G197" s="70">
        <f t="shared" si="44"/>
        <v>1519</v>
      </c>
      <c r="H197" s="70">
        <f t="shared" si="44"/>
        <v>2223</v>
      </c>
      <c r="I197" s="70">
        <f t="shared" si="44"/>
        <v>5480</v>
      </c>
      <c r="J197" s="70">
        <f t="shared" si="44"/>
        <v>7891</v>
      </c>
      <c r="K197" s="70">
        <f t="shared" si="44"/>
        <v>10137</v>
      </c>
      <c r="L197" s="70">
        <f t="shared" si="44"/>
        <v>12023</v>
      </c>
      <c r="M197" s="70">
        <f t="shared" si="44"/>
        <v>13655</v>
      </c>
      <c r="N197" s="70">
        <f>SUM(B197:M197)</f>
        <v>100340</v>
      </c>
    </row>
    <row r="198" spans="1:14" x14ac:dyDescent="0.2">
      <c r="A198" s="66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</row>
    <row r="199" spans="1:14" x14ac:dyDescent="0.2">
      <c r="A199" s="67" t="s">
        <v>7</v>
      </c>
      <c r="B199" s="162">
        <f>SUM(B193:B198)</f>
        <v>85686</v>
      </c>
      <c r="C199" s="162">
        <f t="shared" ref="C199:M199" si="45">SUM(C193:C198)</f>
        <v>80135</v>
      </c>
      <c r="D199" s="162">
        <f t="shared" si="45"/>
        <v>92942</v>
      </c>
      <c r="E199" s="162">
        <f t="shared" si="45"/>
        <v>85731</v>
      </c>
      <c r="F199" s="162">
        <f t="shared" si="45"/>
        <v>60640</v>
      </c>
      <c r="G199" s="162">
        <f t="shared" si="45"/>
        <v>10424</v>
      </c>
      <c r="H199" s="162">
        <f>SUM(H193:H198)</f>
        <v>13646</v>
      </c>
      <c r="I199" s="162">
        <f t="shared" si="45"/>
        <v>34530</v>
      </c>
      <c r="J199" s="162">
        <f t="shared" si="45"/>
        <v>50399</v>
      </c>
      <c r="K199" s="162">
        <f t="shared" si="45"/>
        <v>59949</v>
      </c>
      <c r="L199" s="162">
        <f t="shared" si="45"/>
        <v>71018</v>
      </c>
      <c r="M199" s="162">
        <f t="shared" si="45"/>
        <v>73966</v>
      </c>
      <c r="N199" s="162">
        <f>SUM(N193:N198)</f>
        <v>719066</v>
      </c>
    </row>
    <row r="200" spans="1:14" x14ac:dyDescent="0.2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</row>
    <row r="201" spans="1:14" x14ac:dyDescent="0.2">
      <c r="A201" s="81" t="s">
        <v>21</v>
      </c>
      <c r="B201" s="203" t="s">
        <v>44</v>
      </c>
      <c r="C201" s="203" t="s">
        <v>45</v>
      </c>
      <c r="D201" s="203" t="s">
        <v>46</v>
      </c>
      <c r="E201" s="203" t="s">
        <v>47</v>
      </c>
      <c r="F201" s="203" t="s">
        <v>48</v>
      </c>
      <c r="G201" s="203" t="s">
        <v>49</v>
      </c>
      <c r="H201" s="203" t="s">
        <v>50</v>
      </c>
      <c r="I201" s="203" t="s">
        <v>51</v>
      </c>
      <c r="J201" s="203" t="s">
        <v>52</v>
      </c>
      <c r="K201" s="203" t="s">
        <v>53</v>
      </c>
      <c r="L201" s="203" t="s">
        <v>54</v>
      </c>
      <c r="M201" s="203" t="s">
        <v>55</v>
      </c>
      <c r="N201" s="204" t="s">
        <v>0</v>
      </c>
    </row>
    <row r="202" spans="1:14" x14ac:dyDescent="0.2">
      <c r="A202" s="66" t="s">
        <v>8</v>
      </c>
      <c r="B202" s="82">
        <f t="shared" ref="B202:M202" si="46">B193/B199</f>
        <v>0.17852391289125411</v>
      </c>
      <c r="C202" s="82">
        <f t="shared" si="46"/>
        <v>0.16548324702065265</v>
      </c>
      <c r="D202" s="82">
        <f t="shared" si="46"/>
        <v>0.16291880958016827</v>
      </c>
      <c r="E202" s="82">
        <f t="shared" si="46"/>
        <v>0.15826247215126385</v>
      </c>
      <c r="F202" s="82">
        <f t="shared" si="46"/>
        <v>0.15331464379947229</v>
      </c>
      <c r="G202" s="82">
        <f t="shared" si="46"/>
        <v>0.1664428242517268</v>
      </c>
      <c r="H202" s="82">
        <f t="shared" si="46"/>
        <v>0.17301773413454491</v>
      </c>
      <c r="I202" s="82">
        <f t="shared" si="46"/>
        <v>0.14685780480741384</v>
      </c>
      <c r="J202" s="82">
        <f t="shared" si="46"/>
        <v>0.13885196134843944</v>
      </c>
      <c r="K202" s="82">
        <f t="shared" si="46"/>
        <v>0.12979365794258452</v>
      </c>
      <c r="L202" s="82">
        <f t="shared" si="46"/>
        <v>0.12455997071165056</v>
      </c>
      <c r="M202" s="82">
        <f t="shared" si="46"/>
        <v>0.12093394262228592</v>
      </c>
      <c r="N202" s="82">
        <f t="shared" ref="N202" si="47">N193/N199</f>
        <v>0.15061482534287535</v>
      </c>
    </row>
    <row r="203" spans="1:14" x14ac:dyDescent="0.2">
      <c r="A203" s="66" t="s">
        <v>9</v>
      </c>
      <c r="B203" s="82">
        <f t="shared" ref="B203" si="48">B194/B199</f>
        <v>0.15577807343089886</v>
      </c>
      <c r="C203" s="82">
        <f t="shared" ref="C203:M203" si="49">C194/C199</f>
        <v>0.15426467835527546</v>
      </c>
      <c r="D203" s="82">
        <f t="shared" si="49"/>
        <v>0.15182586989735533</v>
      </c>
      <c r="E203" s="82">
        <f t="shared" si="49"/>
        <v>0.14939753414750789</v>
      </c>
      <c r="F203" s="82">
        <f t="shared" si="49"/>
        <v>0.14558047493403695</v>
      </c>
      <c r="G203" s="82">
        <f t="shared" si="49"/>
        <v>0.18668457405986186</v>
      </c>
      <c r="H203" s="82">
        <f t="shared" si="49"/>
        <v>0.14407152279056135</v>
      </c>
      <c r="I203" s="82">
        <f t="shared" si="49"/>
        <v>0.1282652765710976</v>
      </c>
      <c r="J203" s="82">
        <f t="shared" si="49"/>
        <v>0.12692712156987243</v>
      </c>
      <c r="K203" s="82">
        <f t="shared" si="49"/>
        <v>0.11888438506063487</v>
      </c>
      <c r="L203" s="82">
        <f t="shared" si="49"/>
        <v>0.11970204736827283</v>
      </c>
      <c r="M203" s="82">
        <f t="shared" si="49"/>
        <v>0.11410648135629883</v>
      </c>
      <c r="N203" s="82">
        <f t="shared" ref="N203" si="50">N194/N199</f>
        <v>0.13943504490547459</v>
      </c>
    </row>
    <row r="204" spans="1:14" x14ac:dyDescent="0.2">
      <c r="A204" s="66" t="s">
        <v>24</v>
      </c>
      <c r="B204" s="82">
        <f t="shared" ref="B204" si="51">B195/B199</f>
        <v>6.815582475550265E-2</v>
      </c>
      <c r="C204" s="82">
        <f t="shared" ref="C204:M204" si="52">C195/C199</f>
        <v>6.586385474511762E-2</v>
      </c>
      <c r="D204" s="82">
        <f t="shared" si="52"/>
        <v>6.4276645649975248E-2</v>
      </c>
      <c r="E204" s="82">
        <f t="shared" si="52"/>
        <v>6.618376083330417E-2</v>
      </c>
      <c r="F204" s="82">
        <f t="shared" si="52"/>
        <v>6.8354221635883908E-2</v>
      </c>
      <c r="G204" s="82">
        <f t="shared" si="52"/>
        <v>6.6097467382962391E-2</v>
      </c>
      <c r="H204" s="82">
        <f t="shared" si="52"/>
        <v>6.1922907811812984E-2</v>
      </c>
      <c r="I204" s="82">
        <f t="shared" si="52"/>
        <v>4.6568201563857513E-2</v>
      </c>
      <c r="J204" s="82">
        <f t="shared" si="52"/>
        <v>5.0754975297128913E-2</v>
      </c>
      <c r="K204" s="82">
        <f t="shared" si="52"/>
        <v>5.4980066389764631E-2</v>
      </c>
      <c r="L204" s="82">
        <f t="shared" si="52"/>
        <v>5.3408994902700721E-2</v>
      </c>
      <c r="M204" s="82">
        <f t="shared" si="52"/>
        <v>4.9279398642619585E-2</v>
      </c>
      <c r="N204" s="82">
        <f t="shared" ref="N204" si="53">N195/N199</f>
        <v>6.027958490597525E-2</v>
      </c>
    </row>
    <row r="205" spans="1:14" x14ac:dyDescent="0.2">
      <c r="A205" s="66" t="s">
        <v>28</v>
      </c>
      <c r="B205" s="82">
        <f t="shared" ref="B205" si="54">B196/B199</f>
        <v>0.48293770277524917</v>
      </c>
      <c r="C205" s="82">
        <f t="shared" ref="C205:M205" si="55">C196/C199</f>
        <v>0.4998440132276783</v>
      </c>
      <c r="D205" s="82">
        <f t="shared" si="55"/>
        <v>0.50383034580706243</v>
      </c>
      <c r="E205" s="82">
        <f t="shared" si="55"/>
        <v>0.5048582193139004</v>
      </c>
      <c r="F205" s="82">
        <f t="shared" si="55"/>
        <v>0.51523746701846962</v>
      </c>
      <c r="G205" s="82">
        <f t="shared" si="55"/>
        <v>0.43505372217958554</v>
      </c>
      <c r="H205" s="82">
        <f t="shared" si="55"/>
        <v>0.4580829547120035</v>
      </c>
      <c r="I205" s="82">
        <f t="shared" si="55"/>
        <v>0.51960613958876345</v>
      </c>
      <c r="J205" s="82">
        <f t="shared" si="55"/>
        <v>0.52689537490823235</v>
      </c>
      <c r="K205" s="82">
        <f t="shared" si="55"/>
        <v>0.52724816093679627</v>
      </c>
      <c r="L205" s="82">
        <f t="shared" si="55"/>
        <v>0.53303387873496855</v>
      </c>
      <c r="M205" s="82">
        <f t="shared" si="55"/>
        <v>0.53106832869156095</v>
      </c>
      <c r="N205" s="82">
        <f t="shared" ref="N205" si="56">N196/N199</f>
        <v>0.51012841658484753</v>
      </c>
    </row>
    <row r="206" spans="1:14" x14ac:dyDescent="0.2">
      <c r="A206" s="66" t="s">
        <v>1</v>
      </c>
      <c r="B206" s="82">
        <f t="shared" ref="B206" si="57">B197/B199</f>
        <v>0.1146044861470952</v>
      </c>
      <c r="C206" s="82">
        <f t="shared" ref="C206:M206" si="58">C197/C199</f>
        <v>0.11454420665127597</v>
      </c>
      <c r="D206" s="82">
        <f t="shared" si="58"/>
        <v>0.11714832906543866</v>
      </c>
      <c r="E206" s="82">
        <f t="shared" si="58"/>
        <v>0.12129801355402363</v>
      </c>
      <c r="F206" s="82">
        <f t="shared" si="58"/>
        <v>0.1175131926121372</v>
      </c>
      <c r="G206" s="82">
        <f t="shared" si="58"/>
        <v>0.1457214121258634</v>
      </c>
      <c r="H206" s="82">
        <f t="shared" si="58"/>
        <v>0.16290488055107724</v>
      </c>
      <c r="I206" s="82">
        <f t="shared" si="58"/>
        <v>0.15870257746886765</v>
      </c>
      <c r="J206" s="82">
        <f t="shared" si="58"/>
        <v>0.15657056687632692</v>
      </c>
      <c r="K206" s="82">
        <f t="shared" si="58"/>
        <v>0.16909372967021968</v>
      </c>
      <c r="L206" s="82">
        <f t="shared" si="58"/>
        <v>0.16929510828240726</v>
      </c>
      <c r="M206" s="82">
        <f t="shared" si="58"/>
        <v>0.18461184868723468</v>
      </c>
      <c r="N206" s="82">
        <f t="shared" ref="N206" si="59">N197/N199</f>
        <v>0.13954212826082724</v>
      </c>
    </row>
    <row r="207" spans="1:14" ht="12" thickBot="1" x14ac:dyDescent="0.25">
      <c r="A207" s="83"/>
      <c r="B207" s="84"/>
      <c r="C207" s="84"/>
      <c r="D207" s="84"/>
      <c r="E207" s="84"/>
      <c r="F207" s="84"/>
      <c r="G207" s="84"/>
      <c r="H207" s="84"/>
      <c r="I207" s="47"/>
      <c r="J207" s="47"/>
      <c r="K207" s="47"/>
      <c r="L207" s="47"/>
      <c r="M207" s="85"/>
      <c r="N207" s="84"/>
    </row>
    <row r="208" spans="1:14" x14ac:dyDescent="0.2">
      <c r="A208" s="88" t="s">
        <v>14</v>
      </c>
      <c r="B208" s="171">
        <f t="shared" ref="B208:N208" si="60">SUM(B202:B207)</f>
        <v>1</v>
      </c>
      <c r="C208" s="171">
        <f t="shared" si="60"/>
        <v>1</v>
      </c>
      <c r="D208" s="171">
        <f t="shared" si="60"/>
        <v>1</v>
      </c>
      <c r="E208" s="171">
        <f t="shared" si="60"/>
        <v>1</v>
      </c>
      <c r="F208" s="171">
        <f t="shared" si="60"/>
        <v>1</v>
      </c>
      <c r="G208" s="171">
        <f t="shared" si="60"/>
        <v>1</v>
      </c>
      <c r="H208" s="171">
        <f t="shared" si="60"/>
        <v>0.99999999999999989</v>
      </c>
      <c r="I208" s="171">
        <f t="shared" si="60"/>
        <v>1</v>
      </c>
      <c r="J208" s="171">
        <f t="shared" si="60"/>
        <v>1</v>
      </c>
      <c r="K208" s="171">
        <f t="shared" si="60"/>
        <v>1</v>
      </c>
      <c r="L208" s="171">
        <f t="shared" si="60"/>
        <v>0.99999999999999989</v>
      </c>
      <c r="M208" s="171">
        <f t="shared" si="60"/>
        <v>1</v>
      </c>
      <c r="N208" s="171">
        <f t="shared" si="60"/>
        <v>0.99999999999999989</v>
      </c>
    </row>
    <row r="209" spans="1:14" x14ac:dyDescent="0.2">
      <c r="A209" s="89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</row>
    <row r="210" spans="1:14" x14ac:dyDescent="0.2">
      <c r="A210" s="77"/>
      <c r="B210" s="77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7"/>
    </row>
    <row r="211" spans="1:14" x14ac:dyDescent="0.2">
      <c r="A211" s="144" t="s">
        <v>68</v>
      </c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3"/>
    </row>
    <row r="212" spans="1:14" x14ac:dyDescent="0.2">
      <c r="A212" s="63" t="s">
        <v>4</v>
      </c>
      <c r="B212" s="203" t="s">
        <v>44</v>
      </c>
      <c r="C212" s="203" t="s">
        <v>45</v>
      </c>
      <c r="D212" s="203" t="s">
        <v>46</v>
      </c>
      <c r="E212" s="203" t="s">
        <v>47</v>
      </c>
      <c r="F212" s="203" t="s">
        <v>48</v>
      </c>
      <c r="G212" s="203" t="s">
        <v>49</v>
      </c>
      <c r="H212" s="203" t="s">
        <v>50</v>
      </c>
      <c r="I212" s="203" t="s">
        <v>51</v>
      </c>
      <c r="J212" s="203" t="s">
        <v>52</v>
      </c>
      <c r="K212" s="203" t="s">
        <v>53</v>
      </c>
      <c r="L212" s="203" t="s">
        <v>54</v>
      </c>
      <c r="M212" s="203" t="s">
        <v>55</v>
      </c>
      <c r="N212" s="204"/>
    </row>
    <row r="213" spans="1:14" x14ac:dyDescent="0.2">
      <c r="A213" s="66" t="s">
        <v>8</v>
      </c>
      <c r="B213" s="153">
        <f>+B3+B33+B65+B84</f>
        <v>5265269.04</v>
      </c>
      <c r="C213" s="153">
        <f t="shared" ref="C213:M213" si="61">+C3+C33+C65+C84</f>
        <v>4539255.26</v>
      </c>
      <c r="D213" s="153">
        <f t="shared" si="61"/>
        <v>5164693.84</v>
      </c>
      <c r="E213" s="153">
        <f t="shared" si="61"/>
        <v>4639473.16</v>
      </c>
      <c r="F213" s="153">
        <f t="shared" si="61"/>
        <v>3217301.06</v>
      </c>
      <c r="G213" s="153">
        <f t="shared" si="61"/>
        <v>507080.08</v>
      </c>
      <c r="H213" s="153">
        <f t="shared" si="61"/>
        <v>749059.5</v>
      </c>
      <c r="I213" s="153">
        <f t="shared" si="61"/>
        <v>1680109.76</v>
      </c>
      <c r="J213" s="153">
        <f t="shared" si="61"/>
        <v>2399799.34</v>
      </c>
      <c r="K213" s="153">
        <f t="shared" si="61"/>
        <v>2697688.88</v>
      </c>
      <c r="L213" s="153">
        <f t="shared" si="61"/>
        <v>3045396.82</v>
      </c>
      <c r="M213" s="153">
        <f t="shared" si="61"/>
        <v>3087434.9419999998</v>
      </c>
      <c r="N213" s="152">
        <f>+SUM(B213:M213)</f>
        <v>36992561.681999996</v>
      </c>
    </row>
    <row r="214" spans="1:14" x14ac:dyDescent="0.2">
      <c r="A214" s="66" t="s">
        <v>9</v>
      </c>
      <c r="B214" s="153">
        <f>+B4+B34+B66+B85+B141</f>
        <v>4288518.2</v>
      </c>
      <c r="C214" s="153">
        <f t="shared" ref="C214:M214" si="62">+C4+C34+C66+C85+C141</f>
        <v>3987123.92</v>
      </c>
      <c r="D214" s="153">
        <f t="shared" si="62"/>
        <v>4565398.24</v>
      </c>
      <c r="E214" s="153">
        <f t="shared" si="62"/>
        <v>4214813.1999999993</v>
      </c>
      <c r="F214" s="153">
        <f t="shared" si="62"/>
        <v>2910044.8</v>
      </c>
      <c r="G214" s="153">
        <f t="shared" si="62"/>
        <v>558345.84000000008</v>
      </c>
      <c r="H214" s="153">
        <f t="shared" si="62"/>
        <v>571312.55999999994</v>
      </c>
      <c r="I214" s="153">
        <f t="shared" si="62"/>
        <v>1375967.8399999999</v>
      </c>
      <c r="J214" s="153">
        <f t="shared" si="62"/>
        <v>2065639.68</v>
      </c>
      <c r="K214" s="153">
        <f t="shared" si="62"/>
        <v>2276891.7599999998</v>
      </c>
      <c r="L214" s="153">
        <f t="shared" si="62"/>
        <v>2696720</v>
      </c>
      <c r="M214" s="153">
        <f t="shared" si="62"/>
        <v>2699918</v>
      </c>
      <c r="N214" s="152">
        <f t="shared" ref="N214:N217" si="63">+SUM(B214:M214)</f>
        <v>32210694.039999999</v>
      </c>
    </row>
    <row r="215" spans="1:14" x14ac:dyDescent="0.2">
      <c r="A215" s="5" t="s">
        <v>24</v>
      </c>
      <c r="B215" s="158">
        <f>+B5+B35+B52+B67+B86+B158+B142</f>
        <v>1981092.1500000001</v>
      </c>
      <c r="C215" s="158">
        <f t="shared" ref="C215:M215" si="64">+C5+C35+C52+C67+C86+C158+C142</f>
        <v>1774656.36</v>
      </c>
      <c r="D215" s="158">
        <f t="shared" si="64"/>
        <v>1997454.41</v>
      </c>
      <c r="E215" s="158">
        <f t="shared" si="64"/>
        <v>1914312.4299999997</v>
      </c>
      <c r="F215" s="158">
        <f t="shared" si="64"/>
        <v>1387526.4400000002</v>
      </c>
      <c r="G215" s="158">
        <f t="shared" si="64"/>
        <v>206821.02000000002</v>
      </c>
      <c r="H215" s="158">
        <f t="shared" si="64"/>
        <v>294938.14</v>
      </c>
      <c r="I215" s="158">
        <f t="shared" si="64"/>
        <v>539248.97</v>
      </c>
      <c r="J215" s="158">
        <f t="shared" si="64"/>
        <v>834029.47</v>
      </c>
      <c r="K215" s="158">
        <f t="shared" si="64"/>
        <v>1117757.6199999999</v>
      </c>
      <c r="L215" s="158">
        <f t="shared" si="64"/>
        <v>1275311.8700000001</v>
      </c>
      <c r="M215" s="158">
        <f t="shared" si="64"/>
        <v>1226166.6099999999</v>
      </c>
      <c r="N215" s="152">
        <f>+SUM(B215:M215)</f>
        <v>14549315.489999998</v>
      </c>
    </row>
    <row r="216" spans="1:14" x14ac:dyDescent="0.2">
      <c r="A216" s="15" t="s">
        <v>28</v>
      </c>
      <c r="B216" s="153">
        <f>+B6+B36+B53+B68+B87+B159+B143</f>
        <v>14619754.550000003</v>
      </c>
      <c r="C216" s="153">
        <f t="shared" ref="C216:M216" si="65">+C6+C36+C53+C68+C87+C159+C143</f>
        <v>14368204.110000001</v>
      </c>
      <c r="D216" s="153">
        <f t="shared" si="65"/>
        <v>16854246.09</v>
      </c>
      <c r="E216" s="153">
        <f t="shared" si="65"/>
        <v>15633271.070000002</v>
      </c>
      <c r="F216" s="153">
        <f t="shared" si="65"/>
        <v>11398133.600000001</v>
      </c>
      <c r="G216" s="153">
        <f t="shared" si="65"/>
        <v>1418570.5800000003</v>
      </c>
      <c r="H216" s="153">
        <f t="shared" si="65"/>
        <v>2027578.33</v>
      </c>
      <c r="I216" s="153">
        <f>+I6+I36+I53+I68+I87+I159+I143</f>
        <v>6305626.79</v>
      </c>
      <c r="J216" s="153">
        <f t="shared" si="65"/>
        <v>9574300.3300000001</v>
      </c>
      <c r="K216" s="153">
        <f t="shared" si="65"/>
        <v>11261417.33</v>
      </c>
      <c r="L216" s="153">
        <f t="shared" si="65"/>
        <v>13566081.59</v>
      </c>
      <c r="M216" s="153">
        <f t="shared" si="65"/>
        <v>14072437.710000001</v>
      </c>
      <c r="N216" s="152">
        <f t="shared" si="63"/>
        <v>131099622.08000001</v>
      </c>
    </row>
    <row r="217" spans="1:14" x14ac:dyDescent="0.2">
      <c r="A217" s="66" t="s">
        <v>1</v>
      </c>
      <c r="B217" s="158">
        <f>+B7+B37+B69+B88+B160+B144+B22</f>
        <v>2948849.0500000003</v>
      </c>
      <c r="C217" s="158">
        <f t="shared" ref="C217:M217" si="66">+C7+C37+C69+C88+C160+C144+C22</f>
        <v>2732011.55</v>
      </c>
      <c r="D217" s="158">
        <f t="shared" si="66"/>
        <v>3261114.3200000003</v>
      </c>
      <c r="E217" s="158">
        <f t="shared" si="66"/>
        <v>3164306.8899999997</v>
      </c>
      <c r="F217" s="158">
        <f t="shared" si="66"/>
        <v>2175303.08</v>
      </c>
      <c r="G217" s="158">
        <f t="shared" si="66"/>
        <v>442388.45</v>
      </c>
      <c r="H217" s="158">
        <f t="shared" si="66"/>
        <v>676666.61</v>
      </c>
      <c r="I217" s="158">
        <f t="shared" si="66"/>
        <v>1757264.52</v>
      </c>
      <c r="J217" s="158">
        <f t="shared" si="66"/>
        <v>2609166.34</v>
      </c>
      <c r="K217" s="158">
        <f t="shared" si="66"/>
        <v>3322592.79</v>
      </c>
      <c r="L217" s="158">
        <f t="shared" si="66"/>
        <v>3994025.89</v>
      </c>
      <c r="M217" s="158">
        <f t="shared" si="66"/>
        <v>4572325.25</v>
      </c>
      <c r="N217" s="152">
        <f t="shared" si="63"/>
        <v>31656014.739999998</v>
      </c>
    </row>
    <row r="218" spans="1:14" x14ac:dyDescent="0.2">
      <c r="A218" s="66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</row>
    <row r="219" spans="1:14" x14ac:dyDescent="0.2">
      <c r="A219" s="67" t="s">
        <v>5</v>
      </c>
      <c r="B219" s="161">
        <f>SUM(B213:B217)</f>
        <v>29103482.990000006</v>
      </c>
      <c r="C219" s="161">
        <f t="shared" ref="C219:M219" si="67">SUM(C213:C217)</f>
        <v>27401251.199999999</v>
      </c>
      <c r="D219" s="161">
        <f t="shared" si="67"/>
        <v>31842906.899999999</v>
      </c>
      <c r="E219" s="161">
        <f t="shared" si="67"/>
        <v>29566176.75</v>
      </c>
      <c r="F219" s="161">
        <f t="shared" si="67"/>
        <v>21088308.980000004</v>
      </c>
      <c r="G219" s="161">
        <f t="shared" si="67"/>
        <v>3133205.9700000007</v>
      </c>
      <c r="H219" s="161">
        <f t="shared" si="67"/>
        <v>4319555.1400000006</v>
      </c>
      <c r="I219" s="161">
        <f t="shared" si="67"/>
        <v>11658217.879999999</v>
      </c>
      <c r="J219" s="161">
        <f>SUM(J213:J217)</f>
        <v>17482935.16</v>
      </c>
      <c r="K219" s="161">
        <f t="shared" si="67"/>
        <v>20676348.379999999</v>
      </c>
      <c r="L219" s="161">
        <f t="shared" si="67"/>
        <v>24577536.170000002</v>
      </c>
      <c r="M219" s="161">
        <f t="shared" si="67"/>
        <v>25658282.512000002</v>
      </c>
      <c r="N219" s="160">
        <f>+SUM(N213:N217)</f>
        <v>246508208.03200001</v>
      </c>
    </row>
    <row r="220" spans="1:14" x14ac:dyDescent="0.2">
      <c r="A220" s="102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4"/>
    </row>
    <row r="221" spans="1:14" x14ac:dyDescent="0.2">
      <c r="A221" s="81" t="s">
        <v>6</v>
      </c>
      <c r="B221" s="203" t="s">
        <v>44</v>
      </c>
      <c r="C221" s="203" t="s">
        <v>45</v>
      </c>
      <c r="D221" s="203" t="s">
        <v>46</v>
      </c>
      <c r="E221" s="203" t="s">
        <v>47</v>
      </c>
      <c r="F221" s="203" t="s">
        <v>48</v>
      </c>
      <c r="G221" s="203" t="s">
        <v>49</v>
      </c>
      <c r="H221" s="203" t="s">
        <v>50</v>
      </c>
      <c r="I221" s="203" t="s">
        <v>51</v>
      </c>
      <c r="J221" s="203" t="s">
        <v>52</v>
      </c>
      <c r="K221" s="203" t="s">
        <v>53</v>
      </c>
      <c r="L221" s="203" t="s">
        <v>54</v>
      </c>
      <c r="M221" s="203" t="s">
        <v>55</v>
      </c>
      <c r="N221" s="204" t="s">
        <v>0</v>
      </c>
    </row>
    <row r="222" spans="1:14" x14ac:dyDescent="0.2">
      <c r="A222" s="66" t="s">
        <v>8</v>
      </c>
      <c r="B222" s="82">
        <f t="shared" ref="B222" si="68">B213/B219</f>
        <v>0.18091542657657689</v>
      </c>
      <c r="C222" s="82">
        <f t="shared" ref="C222:N222" si="69">C213/C219</f>
        <v>0.16565868568804623</v>
      </c>
      <c r="D222" s="82">
        <f t="shared" si="69"/>
        <v>0.16219291336118563</v>
      </c>
      <c r="E222" s="82">
        <f t="shared" si="69"/>
        <v>0.15691826505772344</v>
      </c>
      <c r="F222" s="82">
        <f t="shared" si="69"/>
        <v>0.15256325497939471</v>
      </c>
      <c r="G222" s="82">
        <f t="shared" si="69"/>
        <v>0.16184064656304734</v>
      </c>
      <c r="H222" s="82">
        <f t="shared" si="69"/>
        <v>0.17341126012342092</v>
      </c>
      <c r="I222" s="82">
        <f t="shared" si="69"/>
        <v>0.14411377255886387</v>
      </c>
      <c r="J222" s="82">
        <f t="shared" si="69"/>
        <v>0.13726524282321939</v>
      </c>
      <c r="K222" s="82">
        <f t="shared" si="69"/>
        <v>0.13047221058673225</v>
      </c>
      <c r="L222" s="82">
        <f t="shared" si="69"/>
        <v>0.1239097686169736</v>
      </c>
      <c r="M222" s="82">
        <f t="shared" si="69"/>
        <v>0.12032897917294549</v>
      </c>
      <c r="N222" s="82">
        <f t="shared" si="69"/>
        <v>0.15006624719448641</v>
      </c>
    </row>
    <row r="223" spans="1:14" x14ac:dyDescent="0.2">
      <c r="A223" s="66" t="s">
        <v>9</v>
      </c>
      <c r="B223" s="82">
        <f t="shared" ref="B223" si="70">B214/B219</f>
        <v>0.14735412257953939</v>
      </c>
      <c r="C223" s="82">
        <f t="shared" ref="C223:N223" si="71">C214/C219</f>
        <v>0.14550882698378387</v>
      </c>
      <c r="D223" s="82">
        <f t="shared" si="71"/>
        <v>0.143372533617526</v>
      </c>
      <c r="E223" s="82">
        <f t="shared" si="71"/>
        <v>0.1425552324752303</v>
      </c>
      <c r="F223" s="82">
        <f t="shared" si="71"/>
        <v>0.13799327403443609</v>
      </c>
      <c r="G223" s="82">
        <f t="shared" si="71"/>
        <v>0.17820272441265647</v>
      </c>
      <c r="H223" s="82">
        <f t="shared" si="71"/>
        <v>0.13226189769162197</v>
      </c>
      <c r="I223" s="82">
        <f t="shared" si="71"/>
        <v>0.11802557253287498</v>
      </c>
      <c r="J223" s="82">
        <f t="shared" si="71"/>
        <v>0.11815176691417759</v>
      </c>
      <c r="K223" s="82">
        <f t="shared" si="71"/>
        <v>0.11012059374093405</v>
      </c>
      <c r="L223" s="82">
        <f t="shared" si="71"/>
        <v>0.10972295926439073</v>
      </c>
      <c r="M223" s="82">
        <f t="shared" si="71"/>
        <v>0.10522598302272523</v>
      </c>
      <c r="N223" s="82">
        <f t="shared" si="71"/>
        <v>0.13066783575749585</v>
      </c>
    </row>
    <row r="224" spans="1:14" x14ac:dyDescent="0.2">
      <c r="A224" s="5" t="s">
        <v>24</v>
      </c>
      <c r="B224" s="82">
        <f t="shared" ref="B224" si="72">B215/B219</f>
        <v>6.8070620642921187E-2</v>
      </c>
      <c r="C224" s="82">
        <f t="shared" ref="C224:N224" si="73">C215/C219</f>
        <v>6.4765522824008853E-2</v>
      </c>
      <c r="D224" s="82">
        <f t="shared" si="73"/>
        <v>6.2728393995963985E-2</v>
      </c>
      <c r="E224" s="82">
        <f t="shared" si="73"/>
        <v>6.4746701820349487E-2</v>
      </c>
      <c r="F224" s="82">
        <f t="shared" si="73"/>
        <v>6.579600295670554E-2</v>
      </c>
      <c r="G224" s="82">
        <f t="shared" si="73"/>
        <v>6.6009391651963428E-2</v>
      </c>
      <c r="H224" s="82">
        <f t="shared" si="73"/>
        <v>6.8279748826171938E-2</v>
      </c>
      <c r="I224" s="82">
        <f t="shared" si="73"/>
        <v>4.6254837193006729E-2</v>
      </c>
      <c r="J224" s="82">
        <f t="shared" si="73"/>
        <v>4.7705345948328731E-2</v>
      </c>
      <c r="K224" s="82">
        <f t="shared" si="73"/>
        <v>5.4059720771642367E-2</v>
      </c>
      <c r="L224" s="82">
        <f t="shared" si="73"/>
        <v>5.1889329393264405E-2</v>
      </c>
      <c r="M224" s="82">
        <f t="shared" si="73"/>
        <v>4.7788335381627349E-2</v>
      </c>
      <c r="N224" s="82">
        <f t="shared" si="73"/>
        <v>5.902162693142983E-2</v>
      </c>
    </row>
    <row r="225" spans="1:14" x14ac:dyDescent="0.2">
      <c r="A225" s="66" t="s">
        <v>28</v>
      </c>
      <c r="B225" s="82">
        <f t="shared" ref="B225" si="74">B216/B219</f>
        <v>0.5023369386758062</v>
      </c>
      <c r="C225" s="82">
        <f t="shared" ref="C225:N225" si="75">C216/C219</f>
        <v>0.52436306667631305</v>
      </c>
      <c r="D225" s="82">
        <f t="shared" si="75"/>
        <v>0.52929357683735845</v>
      </c>
      <c r="E225" s="82">
        <f t="shared" si="75"/>
        <v>0.52875524631367843</v>
      </c>
      <c r="F225" s="82">
        <f t="shared" si="75"/>
        <v>0.5404953811521781</v>
      </c>
      <c r="G225" s="82">
        <f t="shared" si="75"/>
        <v>0.45275369496375623</v>
      </c>
      <c r="H225" s="82">
        <f t="shared" si="75"/>
        <v>0.46939517248528512</v>
      </c>
      <c r="I225" s="82">
        <f t="shared" si="75"/>
        <v>0.5408739873370767</v>
      </c>
      <c r="J225" s="82">
        <f t="shared" si="75"/>
        <v>0.54763689519969594</v>
      </c>
      <c r="K225" s="82">
        <f t="shared" si="75"/>
        <v>0.54465213697468184</v>
      </c>
      <c r="L225" s="82">
        <f t="shared" si="75"/>
        <v>0.55197077103925174</v>
      </c>
      <c r="M225" s="82">
        <f t="shared" si="75"/>
        <v>0.54845594998100622</v>
      </c>
      <c r="N225" s="82">
        <f t="shared" si="75"/>
        <v>0.53182659971704294</v>
      </c>
    </row>
    <row r="226" spans="1:14" x14ac:dyDescent="0.2">
      <c r="A226" s="66" t="s">
        <v>1</v>
      </c>
      <c r="B226" s="82">
        <f t="shared" ref="B226" si="76">B217/B219</f>
        <v>0.10132289152515624</v>
      </c>
      <c r="C226" s="82">
        <f t="shared" ref="C226:N226" si="77">C217/C219</f>
        <v>9.9703897827848095E-2</v>
      </c>
      <c r="D226" s="82">
        <f t="shared" si="77"/>
        <v>0.10241258218796602</v>
      </c>
      <c r="E226" s="82">
        <f t="shared" si="77"/>
        <v>0.10702455433301837</v>
      </c>
      <c r="F226" s="82">
        <f t="shared" si="77"/>
        <v>0.10315208687728548</v>
      </c>
      <c r="G226" s="82">
        <f t="shared" si="77"/>
        <v>0.14119354240857646</v>
      </c>
      <c r="H226" s="82">
        <f t="shared" si="77"/>
        <v>0.15665192087349994</v>
      </c>
      <c r="I226" s="82">
        <f t="shared" si="77"/>
        <v>0.15073183037817786</v>
      </c>
      <c r="J226" s="82">
        <f t="shared" si="77"/>
        <v>0.1492407491145783</v>
      </c>
      <c r="K226" s="82">
        <f t="shared" si="77"/>
        <v>0.16069533792600954</v>
      </c>
      <c r="L226" s="82">
        <f t="shared" si="77"/>
        <v>0.16250717168611942</v>
      </c>
      <c r="M226" s="82">
        <f t="shared" si="77"/>
        <v>0.17820075244169561</v>
      </c>
      <c r="N226" s="82">
        <f t="shared" si="77"/>
        <v>0.12841769039954495</v>
      </c>
    </row>
    <row r="227" spans="1:14" ht="12" thickBot="1" x14ac:dyDescent="0.25">
      <c r="A227" s="83"/>
      <c r="B227" s="84"/>
      <c r="C227" s="84"/>
      <c r="D227" s="84"/>
      <c r="E227" s="84"/>
      <c r="F227" s="84"/>
      <c r="G227" s="84"/>
      <c r="H227" s="93"/>
      <c r="I227" s="95"/>
      <c r="J227" s="95"/>
      <c r="K227" s="95"/>
      <c r="L227" s="95"/>
      <c r="M227" s="85"/>
      <c r="N227" s="84"/>
    </row>
    <row r="228" spans="1:14" ht="12" thickBot="1" x14ac:dyDescent="0.25">
      <c r="A228" s="86" t="s">
        <v>14</v>
      </c>
      <c r="B228" s="169">
        <f>SUM(B222:B227)</f>
        <v>1</v>
      </c>
      <c r="C228" s="169">
        <f t="shared" ref="C228:N228" si="78">SUM(C222:C227)</f>
        <v>1</v>
      </c>
      <c r="D228" s="169">
        <f t="shared" si="78"/>
        <v>1</v>
      </c>
      <c r="E228" s="169">
        <f t="shared" si="78"/>
        <v>1</v>
      </c>
      <c r="F228" s="169">
        <f t="shared" si="78"/>
        <v>0.99999999999999989</v>
      </c>
      <c r="G228" s="169">
        <f t="shared" si="78"/>
        <v>0.99999999999999978</v>
      </c>
      <c r="H228" s="169">
        <f t="shared" si="78"/>
        <v>1</v>
      </c>
      <c r="I228" s="170">
        <f t="shared" si="78"/>
        <v>1.0000000000000002</v>
      </c>
      <c r="J228" s="170">
        <f t="shared" si="78"/>
        <v>1</v>
      </c>
      <c r="K228" s="170">
        <f t="shared" si="78"/>
        <v>1</v>
      </c>
      <c r="L228" s="170">
        <f t="shared" si="78"/>
        <v>0.99999999999999989</v>
      </c>
      <c r="M228" s="170">
        <f t="shared" si="78"/>
        <v>0.99999999999999989</v>
      </c>
      <c r="N228" s="169">
        <f t="shared" si="78"/>
        <v>1</v>
      </c>
    </row>
    <row r="229" spans="1:14" x14ac:dyDescent="0.2">
      <c r="A229" s="124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6"/>
    </row>
    <row r="230" spans="1:14" x14ac:dyDescent="0.2">
      <c r="A230" s="69" t="s">
        <v>20</v>
      </c>
      <c r="B230" s="203" t="s">
        <v>44</v>
      </c>
      <c r="C230" s="203" t="s">
        <v>45</v>
      </c>
      <c r="D230" s="203" t="s">
        <v>46</v>
      </c>
      <c r="E230" s="203" t="s">
        <v>47</v>
      </c>
      <c r="F230" s="203" t="s">
        <v>48</v>
      </c>
      <c r="G230" s="203" t="s">
        <v>49</v>
      </c>
      <c r="H230" s="203" t="s">
        <v>50</v>
      </c>
      <c r="I230" s="203" t="s">
        <v>51</v>
      </c>
      <c r="J230" s="203" t="s">
        <v>52</v>
      </c>
      <c r="K230" s="203" t="s">
        <v>53</v>
      </c>
      <c r="L230" s="203" t="s">
        <v>54</v>
      </c>
      <c r="M230" s="203" t="s">
        <v>55</v>
      </c>
      <c r="N230" s="204" t="s">
        <v>0</v>
      </c>
    </row>
    <row r="231" spans="1:14" x14ac:dyDescent="0.2">
      <c r="A231" s="66" t="s">
        <v>8</v>
      </c>
      <c r="B231" s="87">
        <f>+B12+B42+B74+B93</f>
        <v>12091</v>
      </c>
      <c r="C231" s="87">
        <f t="shared" ref="C231:M231" si="79">+C12+C42+C74+C93</f>
        <v>10453</v>
      </c>
      <c r="D231" s="87">
        <f t="shared" si="79"/>
        <v>11853</v>
      </c>
      <c r="E231" s="87">
        <f t="shared" si="79"/>
        <v>10651</v>
      </c>
      <c r="F231" s="87">
        <f t="shared" si="79"/>
        <v>7346</v>
      </c>
      <c r="G231" s="87">
        <f t="shared" si="79"/>
        <v>1156</v>
      </c>
      <c r="H231" s="87">
        <f t="shared" si="79"/>
        <v>1722</v>
      </c>
      <c r="I231" s="87">
        <f t="shared" si="79"/>
        <v>3912</v>
      </c>
      <c r="J231" s="87">
        <f t="shared" si="79"/>
        <v>5547</v>
      </c>
      <c r="K231" s="87">
        <f t="shared" si="79"/>
        <v>6236</v>
      </c>
      <c r="L231" s="87">
        <f t="shared" si="79"/>
        <v>7062</v>
      </c>
      <c r="M231" s="87">
        <f t="shared" si="79"/>
        <v>7156</v>
      </c>
      <c r="N231" s="70">
        <f>SUM(B231:M231)</f>
        <v>85185</v>
      </c>
    </row>
    <row r="232" spans="1:14" x14ac:dyDescent="0.2">
      <c r="A232" s="66" t="s">
        <v>9</v>
      </c>
      <c r="B232" s="70">
        <f>SUM(B13+B43+B75+B94+B149)</f>
        <v>10763</v>
      </c>
      <c r="C232" s="70">
        <f t="shared" ref="C232:M232" si="80">SUM(C13+C43+C75+C94+C149)</f>
        <v>9984</v>
      </c>
      <c r="D232" s="70">
        <f t="shared" si="80"/>
        <v>11392</v>
      </c>
      <c r="E232" s="70">
        <f t="shared" si="80"/>
        <v>10481</v>
      </c>
      <c r="F232" s="70">
        <f t="shared" si="80"/>
        <v>7245</v>
      </c>
      <c r="G232" s="70">
        <f t="shared" si="80"/>
        <v>1389</v>
      </c>
      <c r="H232" s="70">
        <f t="shared" si="80"/>
        <v>1419</v>
      </c>
      <c r="I232" s="70">
        <f t="shared" si="80"/>
        <v>3441</v>
      </c>
      <c r="J232" s="70">
        <f t="shared" si="80"/>
        <v>5154</v>
      </c>
      <c r="K232" s="70">
        <f t="shared" si="80"/>
        <v>5680</v>
      </c>
      <c r="L232" s="70">
        <f t="shared" si="80"/>
        <v>6760</v>
      </c>
      <c r="M232" s="70">
        <f t="shared" si="80"/>
        <v>6728</v>
      </c>
      <c r="N232" s="70">
        <f>SUM(B232:M232)</f>
        <v>80436</v>
      </c>
    </row>
    <row r="233" spans="1:14" x14ac:dyDescent="0.2">
      <c r="A233" s="66" t="s">
        <v>24</v>
      </c>
      <c r="B233" s="70">
        <f>+B14+B44+B58+B76+B95+B150+B165</f>
        <v>4880</v>
      </c>
      <c r="C233" s="70">
        <f t="shared" ref="C233:M233" si="81">+C14+C44+C58+C76+C95+C150+C165</f>
        <v>4380</v>
      </c>
      <c r="D233" s="70">
        <f t="shared" si="81"/>
        <v>4943</v>
      </c>
      <c r="E233" s="70">
        <f t="shared" si="81"/>
        <v>4737</v>
      </c>
      <c r="F233" s="70">
        <f t="shared" si="81"/>
        <v>3430</v>
      </c>
      <c r="G233" s="70">
        <f t="shared" si="81"/>
        <v>513</v>
      </c>
      <c r="H233" s="70">
        <f t="shared" si="81"/>
        <v>701</v>
      </c>
      <c r="I233" s="70">
        <f t="shared" si="81"/>
        <v>1343</v>
      </c>
      <c r="J233" s="70">
        <f t="shared" si="81"/>
        <v>2075</v>
      </c>
      <c r="K233" s="70">
        <f t="shared" si="81"/>
        <v>2737</v>
      </c>
      <c r="L233" s="70">
        <f t="shared" si="81"/>
        <v>3139</v>
      </c>
      <c r="M233" s="70">
        <f t="shared" si="81"/>
        <v>3025</v>
      </c>
      <c r="N233" s="70">
        <f>SUM(B233:M233)</f>
        <v>35903</v>
      </c>
    </row>
    <row r="234" spans="1:14" x14ac:dyDescent="0.2">
      <c r="A234" s="66" t="s">
        <v>28</v>
      </c>
      <c r="B234" s="70">
        <f>+B15+B45+B59+B77+B96+B151+B166</f>
        <v>33632</v>
      </c>
      <c r="C234" s="70">
        <f t="shared" ref="C234:M234" si="82">+C15+C45+C59+C77+C96+C151+C166</f>
        <v>32977</v>
      </c>
      <c r="D234" s="70">
        <f t="shared" si="82"/>
        <v>38626</v>
      </c>
      <c r="E234" s="70">
        <f t="shared" si="82"/>
        <v>35779</v>
      </c>
      <c r="F234" s="70">
        <f t="shared" si="82"/>
        <v>25956</v>
      </c>
      <c r="G234" s="70">
        <f t="shared" si="82"/>
        <v>3278</v>
      </c>
      <c r="H234" s="70">
        <f t="shared" si="82"/>
        <v>4716</v>
      </c>
      <c r="I234" s="70">
        <f>+I15+I45+I59+I77+I96+I151+I166</f>
        <v>14567</v>
      </c>
      <c r="J234" s="70">
        <f t="shared" si="82"/>
        <v>22082</v>
      </c>
      <c r="K234" s="70">
        <f t="shared" si="82"/>
        <v>25955</v>
      </c>
      <c r="L234" s="70">
        <f t="shared" si="82"/>
        <v>31292</v>
      </c>
      <c r="M234" s="70">
        <f t="shared" si="82"/>
        <v>32489</v>
      </c>
      <c r="N234" s="70">
        <f>SUM(B234:M234)</f>
        <v>301349</v>
      </c>
    </row>
    <row r="235" spans="1:14" x14ac:dyDescent="0.2">
      <c r="A235" s="66" t="s">
        <v>1</v>
      </c>
      <c r="B235" s="70">
        <f>+B16+B46+B78+B97+B152+B167+B27</f>
        <v>7733</v>
      </c>
      <c r="C235" s="70">
        <f t="shared" ref="C235:M235" si="83">+C16+C46+C78+C97+C152+C167+C27</f>
        <v>7193</v>
      </c>
      <c r="D235" s="70">
        <f t="shared" si="83"/>
        <v>8580</v>
      </c>
      <c r="E235" s="70">
        <f t="shared" si="83"/>
        <v>8297</v>
      </c>
      <c r="F235" s="70">
        <f t="shared" si="83"/>
        <v>5664</v>
      </c>
      <c r="G235" s="70">
        <f t="shared" si="83"/>
        <v>1129</v>
      </c>
      <c r="H235" s="70">
        <f t="shared" si="83"/>
        <v>1633</v>
      </c>
      <c r="I235" s="70">
        <f t="shared" si="83"/>
        <v>4248</v>
      </c>
      <c r="J235" s="70">
        <f t="shared" si="83"/>
        <v>6214</v>
      </c>
      <c r="K235" s="70">
        <f t="shared" si="83"/>
        <v>7891</v>
      </c>
      <c r="L235" s="70">
        <f t="shared" si="83"/>
        <v>9460</v>
      </c>
      <c r="M235" s="70">
        <f t="shared" si="83"/>
        <v>10752</v>
      </c>
      <c r="N235" s="70">
        <f>SUM(B235:M235)</f>
        <v>78794</v>
      </c>
    </row>
    <row r="236" spans="1:14" x14ac:dyDescent="0.2">
      <c r="A236" s="66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</row>
    <row r="237" spans="1:14" x14ac:dyDescent="0.2">
      <c r="A237" s="67" t="s">
        <v>7</v>
      </c>
      <c r="B237" s="162">
        <f t="shared" ref="B237:M237" si="84">SUM(B231:B236)</f>
        <v>69099</v>
      </c>
      <c r="C237" s="162">
        <f t="shared" si="84"/>
        <v>64987</v>
      </c>
      <c r="D237" s="162">
        <f t="shared" si="84"/>
        <v>75394</v>
      </c>
      <c r="E237" s="162">
        <f t="shared" si="84"/>
        <v>69945</v>
      </c>
      <c r="F237" s="162">
        <f t="shared" si="84"/>
        <v>49641</v>
      </c>
      <c r="G237" s="162">
        <f t="shared" si="84"/>
        <v>7465</v>
      </c>
      <c r="H237" s="162">
        <f t="shared" si="84"/>
        <v>10191</v>
      </c>
      <c r="I237" s="162">
        <f t="shared" si="84"/>
        <v>27511</v>
      </c>
      <c r="J237" s="162">
        <f>SUM(J231:J236)</f>
        <v>41072</v>
      </c>
      <c r="K237" s="162">
        <f t="shared" si="84"/>
        <v>48499</v>
      </c>
      <c r="L237" s="162">
        <f t="shared" si="84"/>
        <v>57713</v>
      </c>
      <c r="M237" s="162">
        <f t="shared" si="84"/>
        <v>60150</v>
      </c>
      <c r="N237" s="162">
        <f>SUM(N231:N236)</f>
        <v>581667</v>
      </c>
    </row>
    <row r="238" spans="1:14" x14ac:dyDescent="0.2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</row>
    <row r="239" spans="1:14" x14ac:dyDescent="0.2">
      <c r="A239" s="81" t="s">
        <v>21</v>
      </c>
      <c r="B239" s="203" t="s">
        <v>44</v>
      </c>
      <c r="C239" s="203" t="s">
        <v>45</v>
      </c>
      <c r="D239" s="203" t="s">
        <v>46</v>
      </c>
      <c r="E239" s="203" t="s">
        <v>47</v>
      </c>
      <c r="F239" s="203" t="s">
        <v>48</v>
      </c>
      <c r="G239" s="203" t="s">
        <v>49</v>
      </c>
      <c r="H239" s="203" t="s">
        <v>50</v>
      </c>
      <c r="I239" s="203" t="s">
        <v>51</v>
      </c>
      <c r="J239" s="203" t="s">
        <v>52</v>
      </c>
      <c r="K239" s="203" t="s">
        <v>53</v>
      </c>
      <c r="L239" s="203" t="s">
        <v>54</v>
      </c>
      <c r="M239" s="203" t="s">
        <v>55</v>
      </c>
      <c r="N239" s="204" t="s">
        <v>0</v>
      </c>
    </row>
    <row r="240" spans="1:14" x14ac:dyDescent="0.2">
      <c r="A240" s="66" t="s">
        <v>8</v>
      </c>
      <c r="B240" s="82">
        <f t="shared" ref="B240:N240" si="85">B231/B237</f>
        <v>0.17498082461395967</v>
      </c>
      <c r="C240" s="82">
        <f t="shared" ref="C240:M240" si="86">C231/C237</f>
        <v>0.16084755412620985</v>
      </c>
      <c r="D240" s="82">
        <f t="shared" si="86"/>
        <v>0.15721410191792451</v>
      </c>
      <c r="E240" s="82">
        <f t="shared" si="86"/>
        <v>0.15227678890556867</v>
      </c>
      <c r="F240" s="82">
        <f t="shared" si="86"/>
        <v>0.14798251445377814</v>
      </c>
      <c r="G240" s="82">
        <f t="shared" si="86"/>
        <v>0.15485599464166108</v>
      </c>
      <c r="H240" s="82">
        <f t="shared" si="86"/>
        <v>0.16897262290256107</v>
      </c>
      <c r="I240" s="82">
        <f t="shared" si="86"/>
        <v>0.14219766638799025</v>
      </c>
      <c r="J240" s="82">
        <f t="shared" si="86"/>
        <v>0.13505551227113363</v>
      </c>
      <c r="K240" s="82">
        <f t="shared" si="86"/>
        <v>0.12857997072104579</v>
      </c>
      <c r="L240" s="82">
        <f t="shared" si="86"/>
        <v>0.12236411207180357</v>
      </c>
      <c r="M240" s="82">
        <f t="shared" si="86"/>
        <v>0.11896924355777223</v>
      </c>
      <c r="N240" s="82">
        <f t="shared" si="85"/>
        <v>0.14644977280815311</v>
      </c>
    </row>
    <row r="241" spans="1:14" x14ac:dyDescent="0.2">
      <c r="A241" s="66" t="s">
        <v>9</v>
      </c>
      <c r="B241" s="82">
        <f t="shared" ref="B241:N241" si="87">B232/B237</f>
        <v>0.15576202260524755</v>
      </c>
      <c r="C241" s="82">
        <f t="shared" ref="C241:M241" si="88">C232/C237</f>
        <v>0.15363072614522905</v>
      </c>
      <c r="D241" s="82">
        <f t="shared" si="88"/>
        <v>0.15109955699392524</v>
      </c>
      <c r="E241" s="82">
        <f t="shared" si="88"/>
        <v>0.14984630781328187</v>
      </c>
      <c r="F241" s="82">
        <f t="shared" si="88"/>
        <v>0.14594790596482746</v>
      </c>
      <c r="G241" s="82">
        <f t="shared" si="88"/>
        <v>0.18606831882116545</v>
      </c>
      <c r="H241" s="82">
        <f t="shared" si="88"/>
        <v>0.13924050632911392</v>
      </c>
      <c r="I241" s="82">
        <f t="shared" si="88"/>
        <v>0.1250772418305405</v>
      </c>
      <c r="J241" s="82">
        <f t="shared" si="88"/>
        <v>0.12548694974678612</v>
      </c>
      <c r="K241" s="82">
        <f t="shared" si="88"/>
        <v>0.11711581682096538</v>
      </c>
      <c r="L241" s="82">
        <f t="shared" si="88"/>
        <v>0.11713132223242596</v>
      </c>
      <c r="M241" s="82">
        <f t="shared" si="88"/>
        <v>0.11185369908561929</v>
      </c>
      <c r="N241" s="82">
        <f t="shared" si="87"/>
        <v>0.13828530757288965</v>
      </c>
    </row>
    <row r="242" spans="1:14" x14ac:dyDescent="0.2">
      <c r="A242" s="66" t="s">
        <v>24</v>
      </c>
      <c r="B242" s="82">
        <f t="shared" ref="B242:N242" si="89">B233/B237</f>
        <v>7.0623308586231351E-2</v>
      </c>
      <c r="C242" s="82">
        <f t="shared" ref="C242:M242" si="90">C233/C237</f>
        <v>6.7398095003616112E-2</v>
      </c>
      <c r="D242" s="82">
        <f t="shared" si="90"/>
        <v>6.5562246332599411E-2</v>
      </c>
      <c r="E242" s="82">
        <f t="shared" si="90"/>
        <v>6.7724640789191506E-2</v>
      </c>
      <c r="F242" s="82">
        <f t="shared" si="90"/>
        <v>6.9096110070304792E-2</v>
      </c>
      <c r="G242" s="82">
        <f t="shared" si="90"/>
        <v>6.8720696584058938E-2</v>
      </c>
      <c r="H242" s="82">
        <f t="shared" si="90"/>
        <v>6.8786183887744087E-2</v>
      </c>
      <c r="I242" s="82">
        <f t="shared" si="90"/>
        <v>4.8816836901602996E-2</v>
      </c>
      <c r="J242" s="82">
        <f t="shared" si="90"/>
        <v>5.0521036229061164E-2</v>
      </c>
      <c r="K242" s="82">
        <f t="shared" si="90"/>
        <v>5.6434153281510961E-2</v>
      </c>
      <c r="L242" s="82">
        <f t="shared" si="90"/>
        <v>5.4389825515914959E-2</v>
      </c>
      <c r="M242" s="82">
        <f t="shared" si="90"/>
        <v>5.0290939318370739E-2</v>
      </c>
      <c r="N242" s="82">
        <f t="shared" si="89"/>
        <v>6.1724319928756488E-2</v>
      </c>
    </row>
    <row r="243" spans="1:14" x14ac:dyDescent="0.2">
      <c r="A243" s="66" t="s">
        <v>28</v>
      </c>
      <c r="B243" s="82">
        <f t="shared" ref="B243:N243" si="91">B234/B237</f>
        <v>0.48672194966642063</v>
      </c>
      <c r="C243" s="82">
        <f t="shared" ref="C243:M243" si="92">C234/C237</f>
        <v>0.50743994952836724</v>
      </c>
      <c r="D243" s="82">
        <f t="shared" si="92"/>
        <v>0.5123219354325278</v>
      </c>
      <c r="E243" s="82">
        <f t="shared" si="92"/>
        <v>0.51153048824076064</v>
      </c>
      <c r="F243" s="82">
        <f t="shared" si="92"/>
        <v>0.52287423702181668</v>
      </c>
      <c r="G243" s="82">
        <f t="shared" si="92"/>
        <v>0.43911587407903552</v>
      </c>
      <c r="H243" s="82">
        <f t="shared" si="92"/>
        <v>0.46276125993523698</v>
      </c>
      <c r="I243" s="82">
        <f t="shared" si="92"/>
        <v>0.52949729199229401</v>
      </c>
      <c r="J243" s="82">
        <f t="shared" si="92"/>
        <v>0.53764121542656795</v>
      </c>
      <c r="K243" s="82">
        <f t="shared" si="92"/>
        <v>0.53516567351904165</v>
      </c>
      <c r="L243" s="82">
        <f t="shared" si="92"/>
        <v>0.54220019752915283</v>
      </c>
      <c r="M243" s="82">
        <f t="shared" si="92"/>
        <v>0.54013300083125515</v>
      </c>
      <c r="N243" s="82">
        <f t="shared" si="91"/>
        <v>0.51807821313569447</v>
      </c>
    </row>
    <row r="244" spans="1:14" x14ac:dyDescent="0.2">
      <c r="A244" s="66" t="s">
        <v>1</v>
      </c>
      <c r="B244" s="82">
        <f t="shared" ref="B244:N244" si="93">B235/B237</f>
        <v>0.11191189452814078</v>
      </c>
      <c r="C244" s="82">
        <f t="shared" ref="C244:M244" si="94">C235/C237</f>
        <v>0.11068367519657778</v>
      </c>
      <c r="D244" s="82">
        <f t="shared" si="94"/>
        <v>0.11380215932302305</v>
      </c>
      <c r="E244" s="82">
        <f t="shared" si="94"/>
        <v>0.11862177425119737</v>
      </c>
      <c r="F244" s="82">
        <f t="shared" si="94"/>
        <v>0.11409923248927298</v>
      </c>
      <c r="G244" s="82">
        <f t="shared" si="94"/>
        <v>0.15123911587407904</v>
      </c>
      <c r="H244" s="82">
        <f t="shared" si="94"/>
        <v>0.16023942694534393</v>
      </c>
      <c r="I244" s="82">
        <f t="shared" si="94"/>
        <v>0.15441096288757225</v>
      </c>
      <c r="J244" s="82">
        <f t="shared" si="94"/>
        <v>0.15129528632645112</v>
      </c>
      <c r="K244" s="82">
        <f t="shared" si="94"/>
        <v>0.16270438565743622</v>
      </c>
      <c r="L244" s="82">
        <f t="shared" si="94"/>
        <v>0.16391454265070263</v>
      </c>
      <c r="M244" s="82">
        <f t="shared" si="94"/>
        <v>0.17875311720698253</v>
      </c>
      <c r="N244" s="82">
        <f t="shared" si="93"/>
        <v>0.13546238655450626</v>
      </c>
    </row>
    <row r="245" spans="1:14" ht="12" thickBot="1" x14ac:dyDescent="0.25">
      <c r="A245" s="83"/>
      <c r="B245" s="84"/>
      <c r="C245" s="84"/>
      <c r="D245" s="84"/>
      <c r="E245" s="84"/>
      <c r="F245" s="84"/>
      <c r="G245" s="84"/>
      <c r="H245" s="84"/>
      <c r="I245" s="47"/>
      <c r="J245" s="47"/>
      <c r="K245" s="47"/>
      <c r="L245" s="47"/>
      <c r="M245" s="85"/>
      <c r="N245" s="84"/>
    </row>
    <row r="246" spans="1:14" x14ac:dyDescent="0.2">
      <c r="A246" s="88" t="s">
        <v>14</v>
      </c>
      <c r="B246" s="171">
        <f t="shared" ref="B246:N246" si="95">SUM(B240:B245)</f>
        <v>1</v>
      </c>
      <c r="C246" s="171">
        <f t="shared" si="95"/>
        <v>0.99999999999999989</v>
      </c>
      <c r="D246" s="171">
        <f t="shared" si="95"/>
        <v>1</v>
      </c>
      <c r="E246" s="171">
        <f t="shared" si="95"/>
        <v>1</v>
      </c>
      <c r="F246" s="171">
        <f t="shared" si="95"/>
        <v>1</v>
      </c>
      <c r="G246" s="171">
        <f t="shared" si="95"/>
        <v>1</v>
      </c>
      <c r="H246" s="171">
        <f>SUM(H240:H245)</f>
        <v>1</v>
      </c>
      <c r="I246" s="171">
        <f>SUM(I240:I245)</f>
        <v>1</v>
      </c>
      <c r="J246" s="171">
        <f t="shared" si="95"/>
        <v>1</v>
      </c>
      <c r="K246" s="171">
        <f t="shared" si="95"/>
        <v>1</v>
      </c>
      <c r="L246" s="171">
        <f t="shared" si="95"/>
        <v>0.99999999999999989</v>
      </c>
      <c r="M246" s="171">
        <f t="shared" si="95"/>
        <v>1</v>
      </c>
      <c r="N246" s="171">
        <f t="shared" si="95"/>
        <v>1</v>
      </c>
    </row>
    <row r="248" spans="1:14" x14ac:dyDescent="0.2">
      <c r="B248" s="148"/>
      <c r="C248" s="148"/>
      <c r="D248" s="148"/>
      <c r="E248" s="148"/>
      <c r="F248" s="148"/>
    </row>
    <row r="249" spans="1:14" x14ac:dyDescent="0.2">
      <c r="B249" s="149"/>
      <c r="C249" s="149"/>
      <c r="D249" s="149"/>
      <c r="E249" s="149"/>
      <c r="F249" s="149"/>
    </row>
  </sheetData>
  <phoneticPr fontId="0" type="noConversion"/>
  <pageMargins left="0.5" right="0.5" top="0.4" bottom="0.4" header="0.25" footer="0.25"/>
  <pageSetup scale="90" fitToWidth="4" orientation="landscape" r:id="rId1"/>
  <headerFooter alignWithMargins="0"/>
  <rowBreaks count="3" manualBreakCount="3">
    <brk id="62" max="16383" man="1"/>
    <brk id="119" max="16383" man="1"/>
    <brk id="20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0"/>
  <sheetViews>
    <sheetView zoomScale="130" zoomScaleNormal="130" zoomScalePageLayoutView="90" workbookViewId="0">
      <selection activeCell="M19" sqref="M19:M22"/>
    </sheetView>
  </sheetViews>
  <sheetFormatPr defaultColWidth="9.140625" defaultRowHeight="11.25" x14ac:dyDescent="0.2"/>
  <cols>
    <col min="1" max="1" width="14.5703125" style="1" customWidth="1"/>
    <col min="2" max="3" width="10.7109375" style="1" bestFit="1" customWidth="1"/>
    <col min="4" max="5" width="10.85546875" style="1" bestFit="1" customWidth="1"/>
    <col min="6" max="6" width="10.7109375" style="1" bestFit="1" customWidth="1"/>
    <col min="7" max="8" width="10" style="1" bestFit="1" customWidth="1"/>
    <col min="9" max="9" width="9.85546875" style="1" bestFit="1" customWidth="1"/>
    <col min="10" max="13" width="10.7109375" style="1" bestFit="1" customWidth="1"/>
    <col min="14" max="14" width="12" style="1" bestFit="1" customWidth="1"/>
    <col min="15" max="16384" width="9.140625" style="1"/>
  </cols>
  <sheetData>
    <row r="1" spans="1:14" x14ac:dyDescent="0.2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">
      <c r="A2" s="17" t="s">
        <v>15</v>
      </c>
      <c r="B2" s="4" t="s">
        <v>44</v>
      </c>
      <c r="C2" s="4" t="s">
        <v>45</v>
      </c>
      <c r="D2" s="4" t="s">
        <v>46</v>
      </c>
      <c r="E2" s="4" t="s">
        <v>47</v>
      </c>
      <c r="F2" s="4" t="s">
        <v>48</v>
      </c>
      <c r="G2" s="4" t="s">
        <v>49</v>
      </c>
      <c r="H2" s="4" t="s">
        <v>50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55</v>
      </c>
      <c r="N2" s="4" t="s">
        <v>0</v>
      </c>
    </row>
    <row r="3" spans="1:14" x14ac:dyDescent="0.2">
      <c r="A3" s="15" t="s">
        <v>9</v>
      </c>
      <c r="B3" s="146">
        <v>0</v>
      </c>
      <c r="C3" s="146">
        <v>0</v>
      </c>
      <c r="D3" s="146">
        <v>0</v>
      </c>
      <c r="E3" s="146">
        <v>0</v>
      </c>
      <c r="F3" s="146">
        <v>0</v>
      </c>
      <c r="G3" s="146">
        <v>0</v>
      </c>
      <c r="H3" s="146">
        <v>6219.2</v>
      </c>
      <c r="I3" s="146">
        <f>+'[2]June 2020'!$J$46</f>
        <v>19901.439999999999</v>
      </c>
      <c r="J3" s="146">
        <f>+'[2]July 2020'!$J$46</f>
        <v>15858.96</v>
      </c>
      <c r="K3" s="146">
        <f>+'[2]Aug 2020'!$J$46</f>
        <v>17102.8</v>
      </c>
      <c r="L3" s="146">
        <f>+'[2]Sep 2020'!$J$46</f>
        <v>22700.080000000002</v>
      </c>
      <c r="M3" s="146">
        <v>26742.560000000001</v>
      </c>
      <c r="N3" s="147">
        <f>SUM(B3:M3)</f>
        <v>108525.04</v>
      </c>
    </row>
    <row r="4" spans="1:14" x14ac:dyDescent="0.2">
      <c r="A4" s="15" t="s">
        <v>24</v>
      </c>
      <c r="B4" s="147">
        <v>10515.75</v>
      </c>
      <c r="C4" s="146">
        <v>13219.8</v>
      </c>
      <c r="D4" s="146">
        <v>13520.25</v>
      </c>
      <c r="E4" s="146">
        <v>14121.150000000001</v>
      </c>
      <c r="F4" s="146">
        <f>'[3]MARCH 2020'!$J$56</f>
        <v>8412.6</v>
      </c>
      <c r="G4" s="146">
        <v>1802.7</v>
      </c>
      <c r="H4" s="146">
        <v>1802.7</v>
      </c>
      <c r="I4" s="146">
        <f>+'[3]JUN 2020'!$J$54</f>
        <v>3905.85</v>
      </c>
      <c r="J4" s="146">
        <f>+'[3]JUL 2020'!$J$54</f>
        <v>4506.75</v>
      </c>
      <c r="K4" s="146">
        <f>+'[3]AUG 2020'!$J$54</f>
        <v>3004.5</v>
      </c>
      <c r="L4" s="146">
        <f>+'[3]SEP 2020'!$J$55</f>
        <v>4506.75</v>
      </c>
      <c r="M4" s="146">
        <v>7511.25</v>
      </c>
      <c r="N4" s="147">
        <f>SUM(B4:M4)</f>
        <v>86830.05</v>
      </c>
    </row>
    <row r="5" spans="1:14" x14ac:dyDescent="0.2">
      <c r="A5" s="5" t="s">
        <v>28</v>
      </c>
      <c r="B5" s="147">
        <v>115296.72</v>
      </c>
      <c r="C5" s="146">
        <v>119920.92</v>
      </c>
      <c r="D5" s="146">
        <v>116838.12</v>
      </c>
      <c r="E5" s="146">
        <v>110055.96</v>
      </c>
      <c r="F5" s="146">
        <f>[4]MARCH!$J$98</f>
        <v>86626.68</v>
      </c>
      <c r="G5" s="146">
        <v>13872.6</v>
      </c>
      <c r="H5" s="146">
        <v>17571.96</v>
      </c>
      <c r="I5" s="146">
        <f>+'[4]JUN 2020'!$J$78</f>
        <v>48091.68</v>
      </c>
      <c r="J5" s="146">
        <f>+'[4]JUL 2020'!$J$78</f>
        <v>76761.72</v>
      </c>
      <c r="K5" s="146">
        <f>+'[4]AUG 2020'!$J$78</f>
        <v>82619.039999999994</v>
      </c>
      <c r="L5" s="146">
        <f>+'[4]SEP 2020'!$J$78</f>
        <v>101115.84</v>
      </c>
      <c r="M5" s="146">
        <v>103582.08</v>
      </c>
      <c r="N5" s="147">
        <f>SUM(B5:M5)</f>
        <v>992353.32</v>
      </c>
    </row>
    <row r="6" spans="1:14" x14ac:dyDescent="0.2">
      <c r="A6" s="15" t="s">
        <v>1</v>
      </c>
      <c r="B6" s="147">
        <v>12318.45</v>
      </c>
      <c r="C6" s="146">
        <v>8713.0499999999993</v>
      </c>
      <c r="D6" s="146">
        <v>13219.8</v>
      </c>
      <c r="E6" s="146">
        <v>14121.150000000001</v>
      </c>
      <c r="F6" s="146">
        <v>15022.5</v>
      </c>
      <c r="G6" s="146">
        <v>2103.15</v>
      </c>
      <c r="H6" s="146">
        <v>1502.25</v>
      </c>
      <c r="I6" s="146">
        <f>+'[5]JUN 2020'!$J$68</f>
        <v>6609.9</v>
      </c>
      <c r="J6" s="146">
        <f>+'[5]JUL 2020'!$J$68</f>
        <v>8412.6</v>
      </c>
      <c r="K6" s="146">
        <f>+'[5]AUG 2020'!$J$68</f>
        <v>9914.85</v>
      </c>
      <c r="L6" s="146">
        <f>+'[5]SEP 2020'!$J$68</f>
        <v>9914.85</v>
      </c>
      <c r="M6" s="146">
        <v>11116.65</v>
      </c>
      <c r="N6" s="147">
        <f>SUM(B6:M6)</f>
        <v>112969.20000000001</v>
      </c>
    </row>
    <row r="7" spans="1:14" x14ac:dyDescent="0.2">
      <c r="A7" s="5"/>
      <c r="B7" s="147"/>
      <c r="C7" s="147"/>
      <c r="D7" s="147"/>
      <c r="E7" s="147"/>
      <c r="F7" s="147"/>
      <c r="G7" s="147"/>
      <c r="H7" s="146"/>
      <c r="I7" s="146"/>
      <c r="J7" s="146"/>
      <c r="K7" s="146"/>
      <c r="L7" s="146"/>
      <c r="M7" s="146"/>
      <c r="N7" s="147"/>
    </row>
    <row r="8" spans="1:14" x14ac:dyDescent="0.2">
      <c r="A8" s="6" t="s">
        <v>5</v>
      </c>
      <c r="B8" s="147">
        <f>SUM(B3:B7)</f>
        <v>138130.92000000001</v>
      </c>
      <c r="C8" s="147">
        <f t="shared" ref="C8:M8" si="0">SUM(C3:C7)</f>
        <v>141853.76999999999</v>
      </c>
      <c r="D8" s="147">
        <f t="shared" si="0"/>
        <v>143578.16999999998</v>
      </c>
      <c r="E8" s="147">
        <f t="shared" si="0"/>
        <v>138298.26</v>
      </c>
      <c r="F8" s="147">
        <f t="shared" si="0"/>
        <v>110061.78</v>
      </c>
      <c r="G8" s="147">
        <f t="shared" si="0"/>
        <v>17778.45</v>
      </c>
      <c r="H8" s="147">
        <f t="shared" si="0"/>
        <v>27096.11</v>
      </c>
      <c r="I8" s="147">
        <f t="shared" si="0"/>
        <v>78508.87</v>
      </c>
      <c r="J8" s="147">
        <f t="shared" si="0"/>
        <v>105540.03</v>
      </c>
      <c r="K8" s="147">
        <f t="shared" si="0"/>
        <v>112641.19</v>
      </c>
      <c r="L8" s="147">
        <f t="shared" si="0"/>
        <v>138237.51999999999</v>
      </c>
      <c r="M8" s="147">
        <f t="shared" si="0"/>
        <v>148952.54</v>
      </c>
      <c r="N8" s="147">
        <f>SUM(N3:N7)</f>
        <v>1300677.6099999999</v>
      </c>
    </row>
    <row r="9" spans="1:14" ht="1.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x14ac:dyDescent="0.2">
      <c r="A10" s="16" t="s">
        <v>6</v>
      </c>
      <c r="B10" s="4" t="s">
        <v>44</v>
      </c>
      <c r="C10" s="4" t="s">
        <v>45</v>
      </c>
      <c r="D10" s="4" t="s">
        <v>46</v>
      </c>
      <c r="E10" s="4" t="s">
        <v>47</v>
      </c>
      <c r="F10" s="4" t="s">
        <v>48</v>
      </c>
      <c r="G10" s="4" t="s">
        <v>49</v>
      </c>
      <c r="H10" s="4" t="s">
        <v>50</v>
      </c>
      <c r="I10" s="4" t="s">
        <v>51</v>
      </c>
      <c r="J10" s="4" t="s">
        <v>52</v>
      </c>
      <c r="K10" s="4" t="s">
        <v>53</v>
      </c>
      <c r="L10" s="4" t="s">
        <v>54</v>
      </c>
      <c r="M10" s="4" t="s">
        <v>55</v>
      </c>
      <c r="N10" s="4" t="s">
        <v>0</v>
      </c>
    </row>
    <row r="11" spans="1:14" x14ac:dyDescent="0.2">
      <c r="A11" s="15" t="s">
        <v>9</v>
      </c>
      <c r="B11" s="45"/>
      <c r="C11" s="45"/>
      <c r="D11" s="45"/>
      <c r="E11" s="45"/>
      <c r="F11" s="45"/>
      <c r="G11" s="45"/>
      <c r="H11" s="45">
        <f>H3/H8</f>
        <v>0.22952372130169238</v>
      </c>
      <c r="I11" s="45">
        <f t="shared" ref="I11:M11" si="1">I3/I8</f>
        <v>0.25349288558095412</v>
      </c>
      <c r="J11" s="45">
        <f t="shared" si="1"/>
        <v>0.15026488053869227</v>
      </c>
      <c r="K11" s="45">
        <f t="shared" si="1"/>
        <v>0.15183433342634253</v>
      </c>
      <c r="L11" s="45">
        <f t="shared" si="1"/>
        <v>0.16421070053918793</v>
      </c>
      <c r="M11" s="45">
        <f t="shared" si="1"/>
        <v>0.17953745535322863</v>
      </c>
      <c r="N11" s="45">
        <f>N3/N8</f>
        <v>8.3437309265283657E-2</v>
      </c>
    </row>
    <row r="12" spans="1:14" x14ac:dyDescent="0.2">
      <c r="A12" s="15" t="s">
        <v>24</v>
      </c>
      <c r="B12" s="45">
        <f t="shared" ref="B12:F12" si="2">B4/B8</f>
        <v>7.6128863834397098E-2</v>
      </c>
      <c r="C12" s="45">
        <f t="shared" si="2"/>
        <v>9.3193152356824918E-2</v>
      </c>
      <c r="D12" s="45">
        <f t="shared" si="2"/>
        <v>9.4166473914523374E-2</v>
      </c>
      <c r="E12" s="45">
        <f t="shared" si="2"/>
        <v>0.10210649071072912</v>
      </c>
      <c r="F12" s="45">
        <f t="shared" si="2"/>
        <v>7.6435253000632919E-2</v>
      </c>
      <c r="G12" s="45">
        <f t="shared" ref="G12" si="3">G4/G8</f>
        <v>0.10139804088657897</v>
      </c>
      <c r="H12" s="45">
        <f>H4/H8</f>
        <v>6.652984505894019E-2</v>
      </c>
      <c r="I12" s="45">
        <f t="shared" ref="I12:M12" si="4">I4/I8</f>
        <v>4.9750429473765193E-2</v>
      </c>
      <c r="J12" s="45">
        <f t="shared" si="4"/>
        <v>4.2701807077371499E-2</v>
      </c>
      <c r="K12" s="45">
        <f t="shared" si="4"/>
        <v>2.6673191218949302E-2</v>
      </c>
      <c r="L12" s="45">
        <f t="shared" si="4"/>
        <v>3.2601496323140057E-2</v>
      </c>
      <c r="M12" s="45">
        <f t="shared" si="4"/>
        <v>5.042713605286623E-2</v>
      </c>
      <c r="N12" s="45">
        <f>N4/N8</f>
        <v>6.6757549551421907E-2</v>
      </c>
    </row>
    <row r="13" spans="1:14" x14ac:dyDescent="0.2">
      <c r="A13" s="5" t="s">
        <v>28</v>
      </c>
      <c r="B13" s="45">
        <f t="shared" ref="B13:G13" si="5">B5/B8</f>
        <v>0.83469160995959479</v>
      </c>
      <c r="C13" s="45">
        <f t="shared" si="5"/>
        <v>0.84538408813526777</v>
      </c>
      <c r="D13" s="45">
        <f t="shared" si="5"/>
        <v>0.81375964048016503</v>
      </c>
      <c r="E13" s="45">
        <f t="shared" si="5"/>
        <v>0.79578701857854173</v>
      </c>
      <c r="F13" s="45">
        <f t="shared" si="5"/>
        <v>0.78707322378395106</v>
      </c>
      <c r="G13" s="45">
        <f t="shared" si="5"/>
        <v>0.78030424474574556</v>
      </c>
      <c r="H13" s="45">
        <f t="shared" ref="H13:N13" si="6">H5/H8</f>
        <v>0.64850489609025053</v>
      </c>
      <c r="I13" s="45">
        <f t="shared" si="6"/>
        <v>0.61256365045121652</v>
      </c>
      <c r="J13" s="45">
        <f t="shared" si="6"/>
        <v>0.72732327250617612</v>
      </c>
      <c r="K13" s="45">
        <f t="shared" si="6"/>
        <v>0.73347094433217541</v>
      </c>
      <c r="L13" s="45">
        <f t="shared" si="6"/>
        <v>0.73146451122676392</v>
      </c>
      <c r="M13" s="45">
        <f t="shared" si="6"/>
        <v>0.69540324723566305</v>
      </c>
      <c r="N13" s="45">
        <f t="shared" si="6"/>
        <v>0.76295102827210204</v>
      </c>
    </row>
    <row r="14" spans="1:14" x14ac:dyDescent="0.2">
      <c r="A14" s="9" t="s">
        <v>1</v>
      </c>
      <c r="B14" s="45">
        <f t="shared" ref="B14:G14" si="7">B6/B8</f>
        <v>8.9179526206008039E-2</v>
      </c>
      <c r="C14" s="45">
        <f t="shared" si="7"/>
        <v>6.1422759507907335E-2</v>
      </c>
      <c r="D14" s="45">
        <f t="shared" si="7"/>
        <v>9.2073885605311725E-2</v>
      </c>
      <c r="E14" s="45">
        <f t="shared" si="7"/>
        <v>0.10210649071072912</v>
      </c>
      <c r="F14" s="45">
        <f t="shared" si="7"/>
        <v>0.13649152321541594</v>
      </c>
      <c r="G14" s="45">
        <f t="shared" si="7"/>
        <v>0.11829771436767547</v>
      </c>
      <c r="H14" s="45">
        <f t="shared" ref="H14:N14" si="8">H6/H8</f>
        <v>5.5441537549116827E-2</v>
      </c>
      <c r="I14" s="45">
        <f t="shared" si="8"/>
        <v>8.4193034494064178E-2</v>
      </c>
      <c r="J14" s="45">
        <f t="shared" si="8"/>
        <v>7.9710039877760125E-2</v>
      </c>
      <c r="K14" s="45">
        <f t="shared" si="8"/>
        <v>8.8021531022532698E-2</v>
      </c>
      <c r="L14" s="45">
        <f t="shared" si="8"/>
        <v>7.1723291910908135E-2</v>
      </c>
      <c r="M14" s="45">
        <f t="shared" si="8"/>
        <v>7.4632161358242022E-2</v>
      </c>
      <c r="N14" s="45">
        <f t="shared" si="8"/>
        <v>8.6854112911192521E-2</v>
      </c>
    </row>
    <row r="15" spans="1:14" x14ac:dyDescent="0.2">
      <c r="A15" s="53" t="s">
        <v>14</v>
      </c>
      <c r="B15" s="59">
        <f>SUM(B11:B14)</f>
        <v>0.99999999999999989</v>
      </c>
      <c r="C15" s="59">
        <f t="shared" ref="C15:M15" si="9">SUM(C11:C14)</f>
        <v>1</v>
      </c>
      <c r="D15" s="59">
        <f t="shared" si="9"/>
        <v>1.0000000000000002</v>
      </c>
      <c r="E15" s="59">
        <f t="shared" si="9"/>
        <v>0.99999999999999989</v>
      </c>
      <c r="F15" s="59">
        <f t="shared" si="9"/>
        <v>0.99999999999999989</v>
      </c>
      <c r="G15" s="59">
        <f t="shared" si="9"/>
        <v>1</v>
      </c>
      <c r="H15" s="59">
        <f t="shared" si="9"/>
        <v>1</v>
      </c>
      <c r="I15" s="59">
        <f>SUM(I11:I14)</f>
        <v>1</v>
      </c>
      <c r="J15" s="59">
        <f t="shared" si="9"/>
        <v>1</v>
      </c>
      <c r="K15" s="59">
        <f t="shared" si="9"/>
        <v>1</v>
      </c>
      <c r="L15" s="59">
        <f t="shared" si="9"/>
        <v>1</v>
      </c>
      <c r="M15" s="59">
        <f t="shared" si="9"/>
        <v>0.99999999999999989</v>
      </c>
      <c r="N15" s="57">
        <f>SUM(N11:N14)</f>
        <v>1.0000000000000002</v>
      </c>
    </row>
    <row r="17" spans="1:14" ht="2.25" customHeight="1" x14ac:dyDescent="0.2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x14ac:dyDescent="0.2">
      <c r="A18" s="16" t="s">
        <v>20</v>
      </c>
      <c r="B18" s="4" t="s">
        <v>44</v>
      </c>
      <c r="C18" s="4" t="s">
        <v>45</v>
      </c>
      <c r="D18" s="4" t="s">
        <v>46</v>
      </c>
      <c r="E18" s="4" t="s">
        <v>47</v>
      </c>
      <c r="F18" s="4" t="s">
        <v>48</v>
      </c>
      <c r="G18" s="4" t="s">
        <v>49</v>
      </c>
      <c r="H18" s="4" t="s">
        <v>50</v>
      </c>
      <c r="I18" s="4" t="s">
        <v>51</v>
      </c>
      <c r="J18" s="4" t="s">
        <v>52</v>
      </c>
      <c r="K18" s="4" t="s">
        <v>53</v>
      </c>
      <c r="L18" s="4" t="s">
        <v>54</v>
      </c>
      <c r="M18" s="4" t="s">
        <v>55</v>
      </c>
      <c r="N18" s="4" t="s">
        <v>0</v>
      </c>
    </row>
    <row r="19" spans="1:14" x14ac:dyDescent="0.2">
      <c r="A19" s="15" t="s">
        <v>9</v>
      </c>
      <c r="B19" s="18"/>
      <c r="C19" s="18"/>
      <c r="D19" s="18"/>
      <c r="E19" s="18"/>
      <c r="F19" s="18"/>
      <c r="G19" s="18"/>
      <c r="H19" s="18">
        <v>20</v>
      </c>
      <c r="I19" s="18">
        <f>+'[2]June 2020'!$I$46</f>
        <v>63</v>
      </c>
      <c r="J19" s="18">
        <f>+'[2]July 2020'!$I$46</f>
        <v>51</v>
      </c>
      <c r="K19" s="18">
        <f>+'[2]Aug 2020'!$I$46</f>
        <v>55</v>
      </c>
      <c r="L19" s="18">
        <f>+'[2]Sep 2020'!$I$46</f>
        <v>72</v>
      </c>
      <c r="M19" s="18">
        <v>85</v>
      </c>
      <c r="N19" s="18">
        <f>SUM(B19:M19)</f>
        <v>346</v>
      </c>
    </row>
    <row r="20" spans="1:14" x14ac:dyDescent="0.2">
      <c r="A20" s="15" t="s">
        <v>24</v>
      </c>
      <c r="B20" s="18">
        <v>33</v>
      </c>
      <c r="C20" s="18">
        <v>44</v>
      </c>
      <c r="D20" s="18">
        <v>44</v>
      </c>
      <c r="E20" s="18">
        <v>46</v>
      </c>
      <c r="F20" s="18">
        <f>'[3]MARCH 2020'!$I$56</f>
        <v>28</v>
      </c>
      <c r="G20" s="18">
        <v>6</v>
      </c>
      <c r="H20" s="18">
        <v>6</v>
      </c>
      <c r="I20" s="18">
        <f>+'[3]JUN 2020'!$I$54</f>
        <v>13</v>
      </c>
      <c r="J20" s="18">
        <f>+'[3]JUL 2020'!$I$54</f>
        <v>15</v>
      </c>
      <c r="K20" s="18">
        <f>+'[3]AUG 2020'!$I$54</f>
        <v>10</v>
      </c>
      <c r="L20" s="18">
        <f>+'[3]SEP 2020'!$I$55</f>
        <v>15</v>
      </c>
      <c r="M20" s="18">
        <v>25</v>
      </c>
      <c r="N20" s="18">
        <f>SUM(B20:M20)</f>
        <v>285</v>
      </c>
    </row>
    <row r="21" spans="1:14" x14ac:dyDescent="0.2">
      <c r="A21" s="5" t="s">
        <v>28</v>
      </c>
      <c r="B21" s="18">
        <v>372</v>
      </c>
      <c r="C21" s="18">
        <v>385</v>
      </c>
      <c r="D21" s="18">
        <v>376</v>
      </c>
      <c r="E21" s="18">
        <v>356</v>
      </c>
      <c r="F21" s="18">
        <f>[4]MARCH!$I$98</f>
        <v>281</v>
      </c>
      <c r="G21" s="18">
        <v>45</v>
      </c>
      <c r="H21" s="18">
        <v>57</v>
      </c>
      <c r="I21" s="18">
        <f>+'[4]JUN 2020'!$I$78</f>
        <v>156</v>
      </c>
      <c r="J21" s="18">
        <f>+'[4]JUL 2020'!$I$78</f>
        <v>249</v>
      </c>
      <c r="K21" s="18">
        <f>+'[4]AUG 2020'!$I$78</f>
        <v>267</v>
      </c>
      <c r="L21" s="18">
        <f>+'[4]SEP 2020'!$I$78</f>
        <v>326</v>
      </c>
      <c r="M21" s="18">
        <v>334</v>
      </c>
      <c r="N21" s="18">
        <f>SUM(B21:M21)</f>
        <v>3204</v>
      </c>
    </row>
    <row r="22" spans="1:14" x14ac:dyDescent="0.2">
      <c r="A22" s="5" t="s">
        <v>1</v>
      </c>
      <c r="B22" s="18">
        <v>40</v>
      </c>
      <c r="C22" s="18">
        <v>29</v>
      </c>
      <c r="D22" s="18">
        <v>44</v>
      </c>
      <c r="E22" s="18">
        <v>47</v>
      </c>
      <c r="F22" s="18">
        <v>49</v>
      </c>
      <c r="G22" s="18">
        <v>7</v>
      </c>
      <c r="H22" s="18">
        <v>5</v>
      </c>
      <c r="I22" s="18">
        <f>+'[5]JUN 2020'!$I$68</f>
        <v>22</v>
      </c>
      <c r="J22" s="18">
        <f>+'[5]JUL 2020'!$I$68</f>
        <v>28</v>
      </c>
      <c r="K22" s="18">
        <f>+'[5]AUG 2020'!$I$68</f>
        <v>32</v>
      </c>
      <c r="L22" s="18">
        <f>+'[5]SEP 2020'!$I$68</f>
        <v>33</v>
      </c>
      <c r="M22" s="18">
        <v>35</v>
      </c>
      <c r="N22" s="18">
        <f>SUM(B22:M22)</f>
        <v>371</v>
      </c>
    </row>
    <row r="23" spans="1:14" x14ac:dyDescent="0.2">
      <c r="A23" s="5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">
      <c r="A24" s="6" t="s">
        <v>7</v>
      </c>
      <c r="B24" s="18">
        <f t="shared" ref="B24:F24" si="10">SUM(B20:B23)</f>
        <v>445</v>
      </c>
      <c r="C24" s="18">
        <f t="shared" si="10"/>
        <v>458</v>
      </c>
      <c r="D24" s="18">
        <f t="shared" si="10"/>
        <v>464</v>
      </c>
      <c r="E24" s="18">
        <f t="shared" si="10"/>
        <v>449</v>
      </c>
      <c r="F24" s="18">
        <f t="shared" si="10"/>
        <v>358</v>
      </c>
      <c r="G24" s="18">
        <f>SUM(G20:G23)</f>
        <v>58</v>
      </c>
      <c r="H24" s="18">
        <f>SUM(H19:H23)</f>
        <v>88</v>
      </c>
      <c r="I24" s="18">
        <f>SUM(I19:I23)</f>
        <v>254</v>
      </c>
      <c r="J24" s="18">
        <f t="shared" ref="J24:M24" si="11">SUM(J19:J23)</f>
        <v>343</v>
      </c>
      <c r="K24" s="18">
        <f t="shared" si="11"/>
        <v>364</v>
      </c>
      <c r="L24" s="18">
        <f t="shared" si="11"/>
        <v>446</v>
      </c>
      <c r="M24" s="18">
        <f t="shared" si="11"/>
        <v>479</v>
      </c>
      <c r="N24" s="18">
        <f>SUM(N19:N23)</f>
        <v>4206</v>
      </c>
    </row>
    <row r="25" spans="1:14" ht="1.5" customHeight="1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</row>
    <row r="26" spans="1:14" x14ac:dyDescent="0.2">
      <c r="A26" s="16" t="s">
        <v>21</v>
      </c>
      <c r="B26" s="4" t="s">
        <v>44</v>
      </c>
      <c r="C26" s="4" t="s">
        <v>45</v>
      </c>
      <c r="D26" s="4" t="s">
        <v>46</v>
      </c>
      <c r="E26" s="4" t="s">
        <v>47</v>
      </c>
      <c r="F26" s="4" t="s">
        <v>48</v>
      </c>
      <c r="G26" s="4" t="s">
        <v>49</v>
      </c>
      <c r="H26" s="4" t="s">
        <v>50</v>
      </c>
      <c r="I26" s="4" t="s">
        <v>51</v>
      </c>
      <c r="J26" s="4" t="s">
        <v>52</v>
      </c>
      <c r="K26" s="4" t="s">
        <v>53</v>
      </c>
      <c r="L26" s="4" t="s">
        <v>54</v>
      </c>
      <c r="M26" s="4" t="s">
        <v>55</v>
      </c>
      <c r="N26" s="4" t="s">
        <v>0</v>
      </c>
    </row>
    <row r="27" spans="1:14" x14ac:dyDescent="0.2">
      <c r="A27" s="15" t="s">
        <v>9</v>
      </c>
      <c r="B27" s="45"/>
      <c r="C27" s="45"/>
      <c r="D27" s="45"/>
      <c r="E27" s="45"/>
      <c r="F27" s="45"/>
      <c r="G27" s="45"/>
      <c r="H27" s="45">
        <f>H19/H24</f>
        <v>0.22727272727272727</v>
      </c>
      <c r="I27" s="45">
        <f>I19/I24</f>
        <v>0.24803149606299213</v>
      </c>
      <c r="J27" s="45">
        <f t="shared" ref="J27:M27" si="12">J19/J24</f>
        <v>0.14868804664723032</v>
      </c>
      <c r="K27" s="45">
        <f t="shared" si="12"/>
        <v>0.15109890109890109</v>
      </c>
      <c r="L27" s="45">
        <f t="shared" si="12"/>
        <v>0.16143497757847533</v>
      </c>
      <c r="M27" s="45">
        <f t="shared" si="12"/>
        <v>0.17745302713987474</v>
      </c>
      <c r="N27" s="45">
        <f>N19/N24</f>
        <v>8.2263433190679983E-2</v>
      </c>
    </row>
    <row r="28" spans="1:14" x14ac:dyDescent="0.2">
      <c r="A28" s="15" t="s">
        <v>24</v>
      </c>
      <c r="B28" s="45">
        <f t="shared" ref="B28:M28" si="13">B20/B24</f>
        <v>7.415730337078652E-2</v>
      </c>
      <c r="C28" s="45">
        <f t="shared" si="13"/>
        <v>9.606986899563319E-2</v>
      </c>
      <c r="D28" s="45">
        <f t="shared" si="13"/>
        <v>9.4827586206896547E-2</v>
      </c>
      <c r="E28" s="45">
        <f t="shared" si="13"/>
        <v>0.10244988864142539</v>
      </c>
      <c r="F28" s="45">
        <f t="shared" si="13"/>
        <v>7.8212290502793297E-2</v>
      </c>
      <c r="G28" s="45">
        <f t="shared" ref="G28" si="14">G20/G24</f>
        <v>0.10344827586206896</v>
      </c>
      <c r="H28" s="45">
        <f>H20/H24</f>
        <v>6.8181818181818177E-2</v>
      </c>
      <c r="I28" s="45">
        <f t="shared" si="13"/>
        <v>5.1181102362204724E-2</v>
      </c>
      <c r="J28" s="45">
        <f t="shared" si="13"/>
        <v>4.3731778425655975E-2</v>
      </c>
      <c r="K28" s="45">
        <f t="shared" si="13"/>
        <v>2.7472527472527472E-2</v>
      </c>
      <c r="L28" s="45">
        <f t="shared" si="13"/>
        <v>3.3632286995515695E-2</v>
      </c>
      <c r="M28" s="45">
        <f t="shared" si="13"/>
        <v>5.2192066805845511E-2</v>
      </c>
      <c r="N28" s="45">
        <f>N20/N24</f>
        <v>6.7760342368045651E-2</v>
      </c>
    </row>
    <row r="29" spans="1:14" x14ac:dyDescent="0.2">
      <c r="A29" s="5" t="s">
        <v>28</v>
      </c>
      <c r="B29" s="45">
        <f t="shared" ref="B29:G29" si="15">B21/B24</f>
        <v>0.83595505617977528</v>
      </c>
      <c r="C29" s="45">
        <f t="shared" si="15"/>
        <v>0.84061135371179041</v>
      </c>
      <c r="D29" s="45">
        <f t="shared" si="15"/>
        <v>0.81034482758620685</v>
      </c>
      <c r="E29" s="45">
        <f t="shared" si="15"/>
        <v>0.79287305122494434</v>
      </c>
      <c r="F29" s="45">
        <f t="shared" si="15"/>
        <v>0.78491620111731841</v>
      </c>
      <c r="G29" s="45">
        <f t="shared" si="15"/>
        <v>0.77586206896551724</v>
      </c>
      <c r="H29" s="45">
        <f t="shared" ref="H29:N29" si="16">H21/H24</f>
        <v>0.64772727272727271</v>
      </c>
      <c r="I29" s="45">
        <f t="shared" si="16"/>
        <v>0.61417322834645671</v>
      </c>
      <c r="J29" s="45">
        <f t="shared" si="16"/>
        <v>0.72594752186588918</v>
      </c>
      <c r="K29" s="45">
        <f t="shared" si="16"/>
        <v>0.73351648351648346</v>
      </c>
      <c r="L29" s="45">
        <f t="shared" si="16"/>
        <v>0.73094170403587444</v>
      </c>
      <c r="M29" s="45">
        <f t="shared" si="16"/>
        <v>0.69728601252609601</v>
      </c>
      <c r="N29" s="45">
        <f t="shared" si="16"/>
        <v>0.76176890156918686</v>
      </c>
    </row>
    <row r="30" spans="1:14" x14ac:dyDescent="0.2">
      <c r="A30" s="9" t="s">
        <v>1</v>
      </c>
      <c r="B30" s="45">
        <f t="shared" ref="B30:G30" si="17">B22/B24</f>
        <v>8.98876404494382E-2</v>
      </c>
      <c r="C30" s="45">
        <f t="shared" si="17"/>
        <v>6.3318777292576414E-2</v>
      </c>
      <c r="D30" s="45">
        <f t="shared" si="17"/>
        <v>9.4827586206896547E-2</v>
      </c>
      <c r="E30" s="45">
        <f t="shared" si="17"/>
        <v>0.10467706013363029</v>
      </c>
      <c r="F30" s="45">
        <f t="shared" si="17"/>
        <v>0.13687150837988826</v>
      </c>
      <c r="G30" s="45">
        <f t="shared" si="17"/>
        <v>0.1206896551724138</v>
      </c>
      <c r="H30" s="45">
        <f>H22/H24</f>
        <v>5.6818181818181816E-2</v>
      </c>
      <c r="I30" s="45">
        <f t="shared" ref="I30:N30" si="18">I22/I24</f>
        <v>8.6614173228346455E-2</v>
      </c>
      <c r="J30" s="45">
        <f t="shared" si="18"/>
        <v>8.1632653061224483E-2</v>
      </c>
      <c r="K30" s="45">
        <f t="shared" si="18"/>
        <v>8.7912087912087919E-2</v>
      </c>
      <c r="L30" s="45">
        <f t="shared" si="18"/>
        <v>7.3991031390134535E-2</v>
      </c>
      <c r="M30" s="45">
        <f t="shared" si="18"/>
        <v>7.3068893528183715E-2</v>
      </c>
      <c r="N30" s="45">
        <f t="shared" si="18"/>
        <v>8.820732287208749E-2</v>
      </c>
    </row>
    <row r="31" spans="1:14" x14ac:dyDescent="0.2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 x14ac:dyDescent="0.2">
      <c r="A32" s="5" t="s">
        <v>14</v>
      </c>
      <c r="B32" s="46">
        <f t="shared" ref="B32:F32" si="19">SUM(B28:B31)</f>
        <v>1</v>
      </c>
      <c r="C32" s="46">
        <f t="shared" si="19"/>
        <v>1</v>
      </c>
      <c r="D32" s="46">
        <f t="shared" si="19"/>
        <v>1</v>
      </c>
      <c r="E32" s="46">
        <f t="shared" si="19"/>
        <v>1</v>
      </c>
      <c r="F32" s="46">
        <f t="shared" si="19"/>
        <v>1</v>
      </c>
      <c r="G32" s="46">
        <f t="shared" ref="G32" si="20">SUM(G28:G31)</f>
        <v>1</v>
      </c>
      <c r="H32" s="46">
        <f>SUM(H27:H31)</f>
        <v>0.99999999999999989</v>
      </c>
      <c r="I32" s="46">
        <f t="shared" ref="I32:M32" si="21">SUM(I27:I31)</f>
        <v>1</v>
      </c>
      <c r="J32" s="46">
        <f t="shared" si="21"/>
        <v>0.99999999999999989</v>
      </c>
      <c r="K32" s="46">
        <f t="shared" si="21"/>
        <v>0.99999999999999989</v>
      </c>
      <c r="L32" s="46">
        <f t="shared" si="21"/>
        <v>1</v>
      </c>
      <c r="M32" s="46">
        <f t="shared" si="21"/>
        <v>0.99999999999999989</v>
      </c>
      <c r="N32" s="46">
        <f>SUM(N27:N31)</f>
        <v>1</v>
      </c>
    </row>
    <row r="33" spans="1:14" ht="1.5" customHeight="1" x14ac:dyDescent="0.2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 x14ac:dyDescent="0.2">
      <c r="A34" s="16" t="s">
        <v>10</v>
      </c>
      <c r="B34" s="4" t="s">
        <v>44</v>
      </c>
      <c r="C34" s="4" t="s">
        <v>45</v>
      </c>
      <c r="D34" s="4" t="s">
        <v>46</v>
      </c>
      <c r="E34" s="4" t="s">
        <v>47</v>
      </c>
      <c r="F34" s="4" t="s">
        <v>48</v>
      </c>
      <c r="G34" s="4" t="s">
        <v>49</v>
      </c>
      <c r="H34" s="4" t="s">
        <v>50</v>
      </c>
      <c r="I34" s="4" t="s">
        <v>51</v>
      </c>
      <c r="J34" s="4" t="s">
        <v>52</v>
      </c>
      <c r="K34" s="4" t="s">
        <v>53</v>
      </c>
      <c r="L34" s="4" t="s">
        <v>54</v>
      </c>
      <c r="M34" s="4" t="s">
        <v>55</v>
      </c>
      <c r="N34" s="4" t="s">
        <v>0</v>
      </c>
    </row>
    <row r="35" spans="1:14" x14ac:dyDescent="0.2">
      <c r="A35" s="15" t="s">
        <v>9</v>
      </c>
      <c r="B35" s="146"/>
      <c r="C35" s="146"/>
      <c r="D35" s="147"/>
      <c r="E35" s="147"/>
      <c r="F35" s="147"/>
      <c r="G35" s="147"/>
      <c r="H35" s="146">
        <f t="shared" ref="H35:N35" si="22">H3/H19</f>
        <v>310.95999999999998</v>
      </c>
      <c r="I35" s="147">
        <f>I3/I19</f>
        <v>315.89587301587301</v>
      </c>
      <c r="J35" s="147">
        <f t="shared" si="22"/>
        <v>310.95999999999998</v>
      </c>
      <c r="K35" s="147">
        <f t="shared" si="22"/>
        <v>310.95999999999998</v>
      </c>
      <c r="L35" s="147">
        <f t="shared" si="22"/>
        <v>315.2788888888889</v>
      </c>
      <c r="M35" s="147">
        <f t="shared" si="22"/>
        <v>314.61835294117651</v>
      </c>
      <c r="N35" s="147">
        <f t="shared" si="22"/>
        <v>313.65618497109824</v>
      </c>
    </row>
    <row r="36" spans="1:14" x14ac:dyDescent="0.2">
      <c r="A36" s="15" t="s">
        <v>24</v>
      </c>
      <c r="B36" s="146">
        <f>B4/B20</f>
        <v>318.65909090909093</v>
      </c>
      <c r="C36" s="146">
        <f>C4/C20</f>
        <v>300.45</v>
      </c>
      <c r="D36" s="147">
        <f>D4/D20</f>
        <v>307.27840909090907</v>
      </c>
      <c r="E36" s="147">
        <f>E4/E20</f>
        <v>306.98152173913047</v>
      </c>
      <c r="F36" s="147">
        <f>F4/F20</f>
        <v>300.45</v>
      </c>
      <c r="G36" s="147">
        <f t="shared" ref="G36:H36" si="23">G4/G20</f>
        <v>300.45</v>
      </c>
      <c r="H36" s="147">
        <f t="shared" si="23"/>
        <v>300.45</v>
      </c>
      <c r="I36" s="147">
        <f t="shared" ref="I36:N36" si="24">I4/I20</f>
        <v>300.45</v>
      </c>
      <c r="J36" s="147">
        <f t="shared" si="24"/>
        <v>300.45</v>
      </c>
      <c r="K36" s="147">
        <f t="shared" si="24"/>
        <v>300.45</v>
      </c>
      <c r="L36" s="147">
        <f t="shared" si="24"/>
        <v>300.45</v>
      </c>
      <c r="M36" s="147">
        <f t="shared" si="24"/>
        <v>300.45</v>
      </c>
      <c r="N36" s="147">
        <f t="shared" si="24"/>
        <v>304.66684210526319</v>
      </c>
    </row>
    <row r="37" spans="1:14" x14ac:dyDescent="0.2">
      <c r="A37" s="5" t="s">
        <v>28</v>
      </c>
      <c r="B37" s="146">
        <f t="shared" ref="B37:G37" si="25">B5/B21</f>
        <v>309.93741935483871</v>
      </c>
      <c r="C37" s="146">
        <f t="shared" si="25"/>
        <v>311.48290909090906</v>
      </c>
      <c r="D37" s="147">
        <f t="shared" si="25"/>
        <v>310.73968085106384</v>
      </c>
      <c r="E37" s="147">
        <f t="shared" si="25"/>
        <v>309.14595505617979</v>
      </c>
      <c r="F37" s="147">
        <f t="shared" si="25"/>
        <v>308.27999999999997</v>
      </c>
      <c r="G37" s="147">
        <f t="shared" si="25"/>
        <v>308.28000000000003</v>
      </c>
      <c r="H37" s="146">
        <f>H5/H21</f>
        <v>308.27999999999997</v>
      </c>
      <c r="I37" s="147">
        <f t="shared" ref="I37" si="26">I5/I21</f>
        <v>308.28000000000003</v>
      </c>
      <c r="J37" s="147">
        <f t="shared" ref="J37:L38" si="27">J5/J21</f>
        <v>308.28000000000003</v>
      </c>
      <c r="K37" s="147">
        <f t="shared" si="27"/>
        <v>309.43460674157302</v>
      </c>
      <c r="L37" s="147">
        <f t="shared" si="27"/>
        <v>310.17128834355827</v>
      </c>
      <c r="M37" s="147">
        <f t="shared" ref="M37:N37" si="28">M5/M21</f>
        <v>310.12598802395212</v>
      </c>
      <c r="N37" s="147">
        <f t="shared" si="28"/>
        <v>309.72325842696625</v>
      </c>
    </row>
    <row r="38" spans="1:14" x14ac:dyDescent="0.2">
      <c r="A38" s="5" t="s">
        <v>1</v>
      </c>
      <c r="B38" s="146">
        <f t="shared" ref="B38:G38" si="29">B6/B22</f>
        <v>307.96125000000001</v>
      </c>
      <c r="C38" s="146">
        <f t="shared" si="29"/>
        <v>300.45</v>
      </c>
      <c r="D38" s="147">
        <f t="shared" si="29"/>
        <v>300.45</v>
      </c>
      <c r="E38" s="147">
        <f t="shared" si="29"/>
        <v>300.45000000000005</v>
      </c>
      <c r="F38" s="147">
        <f t="shared" si="29"/>
        <v>306.58163265306121</v>
      </c>
      <c r="G38" s="147">
        <f t="shared" si="29"/>
        <v>300.45</v>
      </c>
      <c r="H38" s="146">
        <f>H6/H22</f>
        <v>300.45</v>
      </c>
      <c r="I38" s="147">
        <f t="shared" ref="I38" si="30">I6/I22</f>
        <v>300.45</v>
      </c>
      <c r="J38" s="147">
        <f t="shared" si="27"/>
        <v>300.45</v>
      </c>
      <c r="K38" s="147">
        <f t="shared" si="27"/>
        <v>309.83906250000001</v>
      </c>
      <c r="L38" s="147">
        <f t="shared" si="27"/>
        <v>300.45</v>
      </c>
      <c r="M38" s="147">
        <f t="shared" ref="M38:N38" si="31">M6/M22</f>
        <v>317.61857142857144</v>
      </c>
      <c r="N38" s="147">
        <f t="shared" si="31"/>
        <v>304.4991913746631</v>
      </c>
    </row>
    <row r="39" spans="1:14" x14ac:dyDescent="0.2">
      <c r="A39" s="5"/>
      <c r="B39" s="173"/>
      <c r="C39" s="173"/>
      <c r="D39" s="174"/>
      <c r="E39" s="174"/>
      <c r="F39" s="174"/>
      <c r="G39" s="174"/>
      <c r="H39" s="173"/>
      <c r="I39" s="174"/>
      <c r="J39" s="174"/>
      <c r="K39" s="174"/>
      <c r="L39" s="174"/>
      <c r="M39" s="174"/>
      <c r="N39" s="174"/>
    </row>
    <row r="40" spans="1:14" s="13" customFormat="1" x14ac:dyDescent="0.2">
      <c r="A40" s="16" t="s">
        <v>10</v>
      </c>
      <c r="B40" s="146">
        <f t="shared" ref="B40:M40" si="32">B8/B24</f>
        <v>310.40656179775283</v>
      </c>
      <c r="C40" s="146">
        <f t="shared" si="32"/>
        <v>309.72438864628816</v>
      </c>
      <c r="D40" s="147">
        <f t="shared" si="32"/>
        <v>309.43571120689654</v>
      </c>
      <c r="E40" s="147">
        <f t="shared" si="32"/>
        <v>308.01394209354123</v>
      </c>
      <c r="F40" s="147">
        <f t="shared" si="32"/>
        <v>307.43513966480447</v>
      </c>
      <c r="G40" s="147">
        <f>G8/G24</f>
        <v>306.52500000000003</v>
      </c>
      <c r="H40" s="146">
        <f>H8/H24</f>
        <v>307.91034090909091</v>
      </c>
      <c r="I40" s="147">
        <f t="shared" si="32"/>
        <v>309.09003937007873</v>
      </c>
      <c r="J40" s="147">
        <f t="shared" si="32"/>
        <v>307.69688046647229</v>
      </c>
      <c r="K40" s="147">
        <f t="shared" si="32"/>
        <v>309.45381868131869</v>
      </c>
      <c r="L40" s="147">
        <f t="shared" si="32"/>
        <v>309.94959641255605</v>
      </c>
      <c r="M40" s="147">
        <f t="shared" si="32"/>
        <v>310.96563674321504</v>
      </c>
      <c r="N40" s="147">
        <f>N8/N24</f>
        <v>309.24336899667139</v>
      </c>
    </row>
  </sheetData>
  <pageMargins left="0.5" right="0.5" top="0.5" bottom="0.5" header="0.25" footer="0.25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F096-08AA-4342-A376-BE5855D84331}">
  <dimension ref="A1:N35"/>
  <sheetViews>
    <sheetView topLeftCell="A6" zoomScale="130" zoomScaleNormal="130" zoomScalePageLayoutView="90" workbookViewId="0">
      <selection activeCell="O17" sqref="O17"/>
    </sheetView>
  </sheetViews>
  <sheetFormatPr defaultColWidth="9.140625" defaultRowHeight="11.25" x14ac:dyDescent="0.2"/>
  <cols>
    <col min="1" max="1" width="12.85546875" style="1" customWidth="1"/>
    <col min="2" max="2" width="10.85546875" style="1" bestFit="1" customWidth="1"/>
    <col min="3" max="3" width="10.7109375" style="1" bestFit="1" customWidth="1"/>
    <col min="4" max="6" width="10.85546875" style="1" bestFit="1" customWidth="1"/>
    <col min="7" max="8" width="10" style="1" bestFit="1" customWidth="1"/>
    <col min="9" max="10" width="9.85546875" style="1" bestFit="1" customWidth="1"/>
    <col min="11" max="13" width="10.7109375" style="1" bestFit="1" customWidth="1"/>
    <col min="14" max="14" width="12" style="1" bestFit="1" customWidth="1"/>
    <col min="15" max="16384" width="9.140625" style="1"/>
  </cols>
  <sheetData>
    <row r="1" spans="1:14" x14ac:dyDescent="0.2">
      <c r="A1" s="108" t="s">
        <v>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">
      <c r="A2" s="17" t="s">
        <v>15</v>
      </c>
      <c r="B2" s="4" t="s">
        <v>44</v>
      </c>
      <c r="C2" s="4" t="s">
        <v>45</v>
      </c>
      <c r="D2" s="4" t="s">
        <v>46</v>
      </c>
      <c r="E2" s="4" t="s">
        <v>47</v>
      </c>
      <c r="F2" s="4" t="s">
        <v>48</v>
      </c>
      <c r="G2" s="4" t="s">
        <v>49</v>
      </c>
      <c r="H2" s="4" t="s">
        <v>50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55</v>
      </c>
      <c r="N2" s="4" t="s">
        <v>0</v>
      </c>
    </row>
    <row r="3" spans="1:14" x14ac:dyDescent="0.2">
      <c r="A3" s="15" t="s">
        <v>24</v>
      </c>
      <c r="B3" s="146">
        <v>33696</v>
      </c>
      <c r="C3" s="146">
        <v>30888</v>
      </c>
      <c r="D3" s="146">
        <v>34008</v>
      </c>
      <c r="E3" s="146">
        <v>31824</v>
      </c>
      <c r="F3" s="146">
        <f>'[3]MARCH 2020'!$J$59</f>
        <v>19344</v>
      </c>
      <c r="G3" s="146">
        <v>2496</v>
      </c>
      <c r="H3" s="146">
        <v>6552</v>
      </c>
      <c r="I3" s="147">
        <f>+'[3]JUN 2020'!$J$59</f>
        <v>10920</v>
      </c>
      <c r="J3" s="147">
        <f>+'[3]JUL 2020'!$J$59</f>
        <v>20904</v>
      </c>
      <c r="K3" s="147">
        <f>+'[3]AUG 2020'!$J$59</f>
        <v>18408</v>
      </c>
      <c r="L3" s="147">
        <f>+'[3]SEP 2020'!$J$60</f>
        <v>26832</v>
      </c>
      <c r="M3" s="147">
        <v>29016</v>
      </c>
      <c r="N3" s="147">
        <f>SUM(B3:M3)</f>
        <v>264888</v>
      </c>
    </row>
    <row r="4" spans="1:14" x14ac:dyDescent="0.2">
      <c r="A4" s="5" t="s">
        <v>28</v>
      </c>
      <c r="B4" s="146">
        <v>88543.8</v>
      </c>
      <c r="C4" s="146">
        <v>82718.55</v>
      </c>
      <c r="D4" s="146">
        <v>93592.35</v>
      </c>
      <c r="E4" s="146">
        <v>98640.9</v>
      </c>
      <c r="F4" s="146">
        <f>[4]MARCH!$J$102</f>
        <v>69903</v>
      </c>
      <c r="G4" s="146">
        <v>15922.35</v>
      </c>
      <c r="H4" s="146">
        <v>12038.85</v>
      </c>
      <c r="I4" s="147">
        <f>+'[4]JUN 2020'!$J$82</f>
        <v>38446.65</v>
      </c>
      <c r="J4" s="147">
        <f>+'[4]JUL 2020'!$J$82</f>
        <v>50485.5</v>
      </c>
      <c r="K4" s="147">
        <f>+'[4]AUG 2020'!$J$82</f>
        <v>52427.25</v>
      </c>
      <c r="L4" s="147">
        <f>+'[4]SEP 2020'!$J$82</f>
        <v>64466.1</v>
      </c>
      <c r="M4" s="147">
        <v>65242.8</v>
      </c>
      <c r="N4" s="147">
        <f>SUM(B4:M4)</f>
        <v>732428.1</v>
      </c>
    </row>
    <row r="5" spans="1:14" x14ac:dyDescent="0.2">
      <c r="A5" s="15" t="s">
        <v>1</v>
      </c>
      <c r="B5" s="146">
        <v>38064</v>
      </c>
      <c r="C5" s="146">
        <v>34320</v>
      </c>
      <c r="D5" s="146">
        <v>39312</v>
      </c>
      <c r="E5" s="146">
        <v>41184</v>
      </c>
      <c r="F5" s="146">
        <v>29328</v>
      </c>
      <c r="G5" s="146">
        <v>5304</v>
      </c>
      <c r="H5" s="146">
        <v>5616</v>
      </c>
      <c r="I5" s="147">
        <f>+'[5]JUN 2020'!$J$75</f>
        <v>17472</v>
      </c>
      <c r="J5" s="147">
        <f>+'[5]JUL 2020'!$J$75</f>
        <v>19344</v>
      </c>
      <c r="K5" s="147">
        <f>+'[5]AUG 2020'!$J$75</f>
        <v>29640</v>
      </c>
      <c r="L5" s="147">
        <f>+'[5]SEP 2020'!$J$75</f>
        <v>24960</v>
      </c>
      <c r="M5" s="147">
        <v>34944</v>
      </c>
      <c r="N5" s="147">
        <f>SUM(B5:M5)</f>
        <v>319488</v>
      </c>
    </row>
    <row r="6" spans="1:14" x14ac:dyDescent="0.2">
      <c r="A6" s="5"/>
      <c r="B6" s="147"/>
      <c r="C6" s="147"/>
      <c r="D6" s="147"/>
      <c r="E6" s="147"/>
      <c r="F6" s="147"/>
      <c r="G6" s="147"/>
      <c r="H6" s="146"/>
      <c r="I6" s="147"/>
      <c r="J6" s="147"/>
      <c r="K6" s="147"/>
      <c r="L6" s="147"/>
      <c r="M6" s="147"/>
      <c r="N6" s="147"/>
    </row>
    <row r="7" spans="1:14" x14ac:dyDescent="0.2">
      <c r="A7" s="6" t="s">
        <v>5</v>
      </c>
      <c r="B7" s="146">
        <f>SUM(B3:B6)</f>
        <v>160303.79999999999</v>
      </c>
      <c r="C7" s="147">
        <f t="shared" ref="C7:N7" si="0">SUM(C3:C6)</f>
        <v>147926.54999999999</v>
      </c>
      <c r="D7" s="146">
        <f t="shared" si="0"/>
        <v>166912.35</v>
      </c>
      <c r="E7" s="146">
        <f t="shared" si="0"/>
        <v>171648.9</v>
      </c>
      <c r="F7" s="146">
        <f t="shared" si="0"/>
        <v>118575</v>
      </c>
      <c r="G7" s="146">
        <f>SUM(G3:G6)</f>
        <v>23722.35</v>
      </c>
      <c r="H7" s="146">
        <f>SUM(H3:H6)</f>
        <v>24206.85</v>
      </c>
      <c r="I7" s="147">
        <f t="shared" si="0"/>
        <v>66838.649999999994</v>
      </c>
      <c r="J7" s="147">
        <f t="shared" si="0"/>
        <v>90733.5</v>
      </c>
      <c r="K7" s="147">
        <f t="shared" si="0"/>
        <v>100475.25</v>
      </c>
      <c r="L7" s="147">
        <f t="shared" si="0"/>
        <v>116258.1</v>
      </c>
      <c r="M7" s="147">
        <f t="shared" si="0"/>
        <v>129202.8</v>
      </c>
      <c r="N7" s="147">
        <f t="shared" si="0"/>
        <v>1316804.1000000001</v>
      </c>
    </row>
    <row r="8" spans="1:14" ht="1.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x14ac:dyDescent="0.2">
      <c r="A9" s="16" t="s">
        <v>6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  <c r="L9" s="4" t="s">
        <v>54</v>
      </c>
      <c r="M9" s="4" t="s">
        <v>55</v>
      </c>
      <c r="N9" s="4" t="s">
        <v>0</v>
      </c>
    </row>
    <row r="10" spans="1:14" x14ac:dyDescent="0.2">
      <c r="A10" s="15" t="s">
        <v>24</v>
      </c>
      <c r="B10" s="45">
        <f t="shared" ref="B10:M10" si="1">B3/B7</f>
        <v>0.21020088107705495</v>
      </c>
      <c r="C10" s="45">
        <f t="shared" si="1"/>
        <v>0.2088063298981826</v>
      </c>
      <c r="D10" s="45">
        <f t="shared" si="1"/>
        <v>0.20374765558090818</v>
      </c>
      <c r="E10" s="45">
        <f t="shared" si="1"/>
        <v>0.18540171244907483</v>
      </c>
      <c r="F10" s="45">
        <f>F3/F7</f>
        <v>0.16313725490196079</v>
      </c>
      <c r="G10" s="45">
        <f>G3/G7</f>
        <v>0.10521723185097598</v>
      </c>
      <c r="H10" s="45">
        <f>H3/H7</f>
        <v>0.27066718718048821</v>
      </c>
      <c r="I10" s="45">
        <f t="shared" si="1"/>
        <v>0.16337852425206076</v>
      </c>
      <c r="J10" s="45">
        <f t="shared" si="1"/>
        <v>0.23038899634644316</v>
      </c>
      <c r="K10" s="45">
        <f t="shared" si="1"/>
        <v>0.18320929781214776</v>
      </c>
      <c r="L10" s="45">
        <f t="shared" si="1"/>
        <v>0.23079682189886122</v>
      </c>
      <c r="M10" s="45">
        <f t="shared" si="1"/>
        <v>0.22457717634602345</v>
      </c>
      <c r="N10" s="45">
        <f>N3/N7</f>
        <v>0.20115976248858883</v>
      </c>
    </row>
    <row r="11" spans="1:14" x14ac:dyDescent="0.2">
      <c r="A11" s="5" t="s">
        <v>28</v>
      </c>
      <c r="B11" s="45">
        <f t="shared" ref="B11:N11" si="2">B4/B7</f>
        <v>0.55234997548404974</v>
      </c>
      <c r="C11" s="45">
        <f t="shared" si="2"/>
        <v>0.55918663688161463</v>
      </c>
      <c r="D11" s="45">
        <f>D4/D7</f>
        <v>0.56072753154574839</v>
      </c>
      <c r="E11" s="45">
        <f>E4/E7</f>
        <v>0.57466665967565189</v>
      </c>
      <c r="F11" s="45">
        <f>F4/F7</f>
        <v>0.58952561669829218</v>
      </c>
      <c r="G11" s="45">
        <f t="shared" si="2"/>
        <v>0.67119615046570014</v>
      </c>
      <c r="H11" s="45">
        <f t="shared" si="2"/>
        <v>0.49733236666480773</v>
      </c>
      <c r="I11" s="45">
        <f t="shared" si="2"/>
        <v>0.57521583694464218</v>
      </c>
      <c r="J11" s="45">
        <f t="shared" si="2"/>
        <v>0.55641521598968402</v>
      </c>
      <c r="K11" s="45">
        <f t="shared" si="2"/>
        <v>0.52179268028693637</v>
      </c>
      <c r="L11" s="45">
        <f t="shared" si="2"/>
        <v>0.55450846005568644</v>
      </c>
      <c r="M11" s="45">
        <f t="shared" si="2"/>
        <v>0.50496428869962573</v>
      </c>
      <c r="N11" s="45">
        <f t="shared" si="2"/>
        <v>0.55621644859702357</v>
      </c>
    </row>
    <row r="12" spans="1:14" x14ac:dyDescent="0.2">
      <c r="A12" s="9" t="s">
        <v>1</v>
      </c>
      <c r="B12" s="45">
        <f t="shared" ref="B12:N12" si="3">B5/B7</f>
        <v>0.23744914343889542</v>
      </c>
      <c r="C12" s="45">
        <f t="shared" si="3"/>
        <v>0.23200703322020289</v>
      </c>
      <c r="D12" s="45">
        <f t="shared" si="3"/>
        <v>0.2355248128733434</v>
      </c>
      <c r="E12" s="45">
        <f t="shared" si="3"/>
        <v>0.23993162787527331</v>
      </c>
      <c r="F12" s="45">
        <f>F5/F7</f>
        <v>0.247337128399747</v>
      </c>
      <c r="G12" s="45">
        <f t="shared" si="3"/>
        <v>0.22358661768332397</v>
      </c>
      <c r="H12" s="45">
        <f t="shared" si="3"/>
        <v>0.23200044615470417</v>
      </c>
      <c r="I12" s="45">
        <f t="shared" si="3"/>
        <v>0.2614056388032972</v>
      </c>
      <c r="J12" s="45">
        <f t="shared" si="3"/>
        <v>0.21319578766387276</v>
      </c>
      <c r="K12" s="45">
        <f t="shared" si="3"/>
        <v>0.2949980219009159</v>
      </c>
      <c r="L12" s="45">
        <f t="shared" si="3"/>
        <v>0.21469471804545232</v>
      </c>
      <c r="M12" s="45">
        <f t="shared" si="3"/>
        <v>0.27045853495435085</v>
      </c>
      <c r="N12" s="45">
        <f t="shared" si="3"/>
        <v>0.24262378891438749</v>
      </c>
    </row>
    <row r="13" spans="1:14" x14ac:dyDescent="0.2">
      <c r="A13" s="53" t="s">
        <v>14</v>
      </c>
      <c r="B13" s="59">
        <f>SUM(B9:B12)</f>
        <v>1</v>
      </c>
      <c r="C13" s="59">
        <f t="shared" ref="C13:M13" si="4">SUM(C9:C12)</f>
        <v>1</v>
      </c>
      <c r="D13" s="59">
        <f t="shared" si="4"/>
        <v>1</v>
      </c>
      <c r="E13" s="59">
        <f t="shared" si="4"/>
        <v>1</v>
      </c>
      <c r="F13" s="59">
        <f t="shared" si="4"/>
        <v>1</v>
      </c>
      <c r="G13" s="59">
        <f t="shared" si="4"/>
        <v>1</v>
      </c>
      <c r="H13" s="59">
        <f t="shared" si="4"/>
        <v>1</v>
      </c>
      <c r="I13" s="59">
        <f t="shared" si="4"/>
        <v>1.0000000000000002</v>
      </c>
      <c r="J13" s="59">
        <f t="shared" si="4"/>
        <v>1</v>
      </c>
      <c r="K13" s="59">
        <f t="shared" si="4"/>
        <v>1</v>
      </c>
      <c r="L13" s="59">
        <f t="shared" si="4"/>
        <v>1</v>
      </c>
      <c r="M13" s="59">
        <f t="shared" si="4"/>
        <v>1</v>
      </c>
      <c r="N13" s="57">
        <f>SUM(N9:N12)</f>
        <v>0.99999999999999989</v>
      </c>
    </row>
    <row r="15" spans="1:14" ht="2.25" customHeight="1" x14ac:dyDescent="0.2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x14ac:dyDescent="0.2">
      <c r="A16" s="16" t="s">
        <v>20</v>
      </c>
      <c r="B16" s="4" t="s">
        <v>44</v>
      </c>
      <c r="C16" s="4" t="s">
        <v>45</v>
      </c>
      <c r="D16" s="4" t="s">
        <v>46</v>
      </c>
      <c r="E16" s="4" t="s">
        <v>47</v>
      </c>
      <c r="F16" s="4" t="s">
        <v>48</v>
      </c>
      <c r="G16" s="4" t="s">
        <v>49</v>
      </c>
      <c r="H16" s="4" t="s">
        <v>50</v>
      </c>
      <c r="I16" s="4" t="s">
        <v>51</v>
      </c>
      <c r="J16" s="4" t="s">
        <v>52</v>
      </c>
      <c r="K16" s="4" t="s">
        <v>53</v>
      </c>
      <c r="L16" s="4" t="s">
        <v>54</v>
      </c>
      <c r="M16" s="4" t="s">
        <v>55</v>
      </c>
      <c r="N16" s="4" t="s">
        <v>0</v>
      </c>
    </row>
    <row r="17" spans="1:14" x14ac:dyDescent="0.2">
      <c r="A17" s="15" t="s">
        <v>24</v>
      </c>
      <c r="B17" s="202">
        <v>108</v>
      </c>
      <c r="C17" s="202">
        <v>99</v>
      </c>
      <c r="D17" s="202">
        <v>109</v>
      </c>
      <c r="E17" s="202">
        <v>101</v>
      </c>
      <c r="F17" s="202">
        <v>59</v>
      </c>
      <c r="G17" s="202">
        <v>8</v>
      </c>
      <c r="H17" s="202">
        <v>17</v>
      </c>
      <c r="I17" s="202">
        <f>+'[3]JUN 2020'!$I$59</f>
        <v>35</v>
      </c>
      <c r="J17" s="202">
        <f>+'[3]JUL 2020'!$I$59</f>
        <v>66</v>
      </c>
      <c r="K17" s="202">
        <f>+'[3]AUG 2020'!$I$59</f>
        <v>58</v>
      </c>
      <c r="L17" s="202">
        <f>+'[3]SEP 2020'!$I$60</f>
        <v>86</v>
      </c>
      <c r="M17" s="202">
        <v>92</v>
      </c>
      <c r="N17" s="202">
        <f>SUM(B17:M17)</f>
        <v>838</v>
      </c>
    </row>
    <row r="18" spans="1:14" x14ac:dyDescent="0.2">
      <c r="A18" s="5" t="s">
        <v>28</v>
      </c>
      <c r="B18" s="202">
        <v>226</v>
      </c>
      <c r="C18" s="202">
        <v>210</v>
      </c>
      <c r="D18" s="202">
        <v>240</v>
      </c>
      <c r="E18" s="202">
        <v>253</v>
      </c>
      <c r="F18" s="202">
        <f>[4]MARCH!$I$102</f>
        <v>180</v>
      </c>
      <c r="G18" s="202">
        <v>41</v>
      </c>
      <c r="H18" s="202">
        <v>31</v>
      </c>
      <c r="I18" s="202">
        <f>+'[4]JUN 2020'!$I$82</f>
        <v>98</v>
      </c>
      <c r="J18" s="202">
        <f>+'[4]JUL 2020'!$I$82</f>
        <v>130</v>
      </c>
      <c r="K18" s="202">
        <f>+'[4]AUG 2020'!$I$82</f>
        <v>135</v>
      </c>
      <c r="L18" s="202">
        <f>+'[4]SEP 2020'!$I$82</f>
        <v>166</v>
      </c>
      <c r="M18" s="202">
        <v>166</v>
      </c>
      <c r="N18" s="202">
        <f>SUM(B18:M18)</f>
        <v>1876</v>
      </c>
    </row>
    <row r="19" spans="1:14" x14ac:dyDescent="0.2">
      <c r="A19" s="5" t="s">
        <v>1</v>
      </c>
      <c r="B19" s="202">
        <v>121</v>
      </c>
      <c r="C19" s="202">
        <v>109</v>
      </c>
      <c r="D19" s="202">
        <v>126</v>
      </c>
      <c r="E19" s="202">
        <v>132</v>
      </c>
      <c r="F19" s="202">
        <v>94</v>
      </c>
      <c r="G19" s="202">
        <v>16</v>
      </c>
      <c r="H19" s="202">
        <v>18</v>
      </c>
      <c r="I19" s="202">
        <f>+'[5]JUN 2020'!$I$75</f>
        <v>55</v>
      </c>
      <c r="J19" s="202">
        <f>+'[5]JUL 2020'!$I$75</f>
        <v>62</v>
      </c>
      <c r="K19" s="202">
        <f>+'[5]AUG 2020'!$I$75</f>
        <v>94</v>
      </c>
      <c r="L19" s="202">
        <f>+'[5]SEP 2020'!$I$75</f>
        <v>80</v>
      </c>
      <c r="M19" s="202">
        <v>112</v>
      </c>
      <c r="N19" s="202">
        <f>SUM(B19:M19)</f>
        <v>1019</v>
      </c>
    </row>
    <row r="20" spans="1:14" x14ac:dyDescent="0.2">
      <c r="A20" s="5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</row>
    <row r="21" spans="1:14" x14ac:dyDescent="0.2">
      <c r="A21" s="6" t="s">
        <v>7</v>
      </c>
      <c r="B21" s="202">
        <f>SUM(B17:B20)</f>
        <v>455</v>
      </c>
      <c r="C21" s="202">
        <f t="shared" ref="C21:M21" si="5">SUM(C17:C20)</f>
        <v>418</v>
      </c>
      <c r="D21" s="202">
        <f t="shared" si="5"/>
        <v>475</v>
      </c>
      <c r="E21" s="202">
        <f t="shared" si="5"/>
        <v>486</v>
      </c>
      <c r="F21" s="202">
        <f t="shared" si="5"/>
        <v>333</v>
      </c>
      <c r="G21" s="202">
        <f t="shared" si="5"/>
        <v>65</v>
      </c>
      <c r="H21" s="202">
        <f t="shared" si="5"/>
        <v>66</v>
      </c>
      <c r="I21" s="202">
        <f>SUM(I17:I20)</f>
        <v>188</v>
      </c>
      <c r="J21" s="202">
        <f t="shared" si="5"/>
        <v>258</v>
      </c>
      <c r="K21" s="202">
        <f t="shared" si="5"/>
        <v>287</v>
      </c>
      <c r="L21" s="202">
        <f t="shared" si="5"/>
        <v>332</v>
      </c>
      <c r="M21" s="202">
        <f t="shared" si="5"/>
        <v>370</v>
      </c>
      <c r="N21" s="202">
        <f>SUM(N17:N20)</f>
        <v>3733</v>
      </c>
    </row>
    <row r="22" spans="1:14" ht="1.5" customHeight="1" x14ac:dyDescent="0.2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</row>
    <row r="23" spans="1:14" x14ac:dyDescent="0.2">
      <c r="A23" s="16" t="s">
        <v>21</v>
      </c>
      <c r="B23" s="4" t="s">
        <v>44</v>
      </c>
      <c r="C23" s="4" t="s">
        <v>45</v>
      </c>
      <c r="D23" s="4" t="s">
        <v>46</v>
      </c>
      <c r="E23" s="4" t="s">
        <v>47</v>
      </c>
      <c r="F23" s="4" t="s">
        <v>48</v>
      </c>
      <c r="G23" s="4" t="s">
        <v>49</v>
      </c>
      <c r="H23" s="4" t="s">
        <v>50</v>
      </c>
      <c r="I23" s="4" t="s">
        <v>51</v>
      </c>
      <c r="J23" s="4" t="s">
        <v>52</v>
      </c>
      <c r="K23" s="4" t="s">
        <v>53</v>
      </c>
      <c r="L23" s="4" t="s">
        <v>54</v>
      </c>
      <c r="M23" s="4" t="s">
        <v>55</v>
      </c>
      <c r="N23" s="4" t="s">
        <v>0</v>
      </c>
    </row>
    <row r="24" spans="1:14" x14ac:dyDescent="0.2">
      <c r="A24" s="15" t="s">
        <v>24</v>
      </c>
      <c r="B24" s="45">
        <f t="shared" ref="B24:M24" si="6">B17/B21</f>
        <v>0.23736263736263735</v>
      </c>
      <c r="C24" s="45">
        <f t="shared" si="6"/>
        <v>0.23684210526315788</v>
      </c>
      <c r="D24" s="45">
        <f t="shared" si="6"/>
        <v>0.2294736842105263</v>
      </c>
      <c r="E24" s="45">
        <f t="shared" si="6"/>
        <v>0.20781893004115226</v>
      </c>
      <c r="F24" s="45">
        <f t="shared" si="6"/>
        <v>0.17717717717717718</v>
      </c>
      <c r="G24" s="45">
        <f t="shared" si="6"/>
        <v>0.12307692307692308</v>
      </c>
      <c r="H24" s="45">
        <f t="shared" si="6"/>
        <v>0.25757575757575757</v>
      </c>
      <c r="I24" s="45">
        <f t="shared" si="6"/>
        <v>0.18617021276595744</v>
      </c>
      <c r="J24" s="45">
        <f t="shared" si="6"/>
        <v>0.2558139534883721</v>
      </c>
      <c r="K24" s="45">
        <f t="shared" si="6"/>
        <v>0.20209059233449478</v>
      </c>
      <c r="L24" s="45">
        <f t="shared" si="6"/>
        <v>0.25903614457831325</v>
      </c>
      <c r="M24" s="45">
        <f t="shared" si="6"/>
        <v>0.24864864864864866</v>
      </c>
      <c r="N24" s="45">
        <f>N17/N21</f>
        <v>0.22448432895794268</v>
      </c>
    </row>
    <row r="25" spans="1:14" x14ac:dyDescent="0.2">
      <c r="A25" s="5" t="s">
        <v>28</v>
      </c>
      <c r="B25" s="45">
        <f t="shared" ref="B25:N25" si="7">B18/B21</f>
        <v>0.49670329670329672</v>
      </c>
      <c r="C25" s="45">
        <f t="shared" si="7"/>
        <v>0.50239234449760761</v>
      </c>
      <c r="D25" s="45">
        <f t="shared" si="7"/>
        <v>0.50526315789473686</v>
      </c>
      <c r="E25" s="45">
        <f t="shared" si="7"/>
        <v>0.52057613168724282</v>
      </c>
      <c r="F25" s="45">
        <f t="shared" si="7"/>
        <v>0.54054054054054057</v>
      </c>
      <c r="G25" s="45">
        <f t="shared" si="7"/>
        <v>0.63076923076923075</v>
      </c>
      <c r="H25" s="45">
        <f t="shared" si="7"/>
        <v>0.46969696969696972</v>
      </c>
      <c r="I25" s="45">
        <f t="shared" si="7"/>
        <v>0.52127659574468088</v>
      </c>
      <c r="J25" s="45">
        <f t="shared" si="7"/>
        <v>0.50387596899224807</v>
      </c>
      <c r="K25" s="45">
        <f t="shared" si="7"/>
        <v>0.47038327526132406</v>
      </c>
      <c r="L25" s="45">
        <f t="shared" si="7"/>
        <v>0.5</v>
      </c>
      <c r="M25" s="45">
        <f t="shared" si="7"/>
        <v>0.44864864864864867</v>
      </c>
      <c r="N25" s="45">
        <f t="shared" si="7"/>
        <v>0.50254487007768556</v>
      </c>
    </row>
    <row r="26" spans="1:14" x14ac:dyDescent="0.2">
      <c r="A26" s="9" t="s">
        <v>1</v>
      </c>
      <c r="B26" s="45">
        <f t="shared" ref="B26:N26" si="8">B19/B21</f>
        <v>0.26593406593406593</v>
      </c>
      <c r="C26" s="45">
        <f t="shared" si="8"/>
        <v>0.26076555023923442</v>
      </c>
      <c r="D26" s="45">
        <f t="shared" si="8"/>
        <v>0.26526315789473687</v>
      </c>
      <c r="E26" s="45">
        <f t="shared" si="8"/>
        <v>0.27160493827160492</v>
      </c>
      <c r="F26" s="45">
        <f t="shared" si="8"/>
        <v>0.2822822822822823</v>
      </c>
      <c r="G26" s="45">
        <f t="shared" si="8"/>
        <v>0.24615384615384617</v>
      </c>
      <c r="H26" s="45">
        <f t="shared" si="8"/>
        <v>0.27272727272727271</v>
      </c>
      <c r="I26" s="45">
        <f t="shared" si="8"/>
        <v>0.29255319148936171</v>
      </c>
      <c r="J26" s="45">
        <f t="shared" si="8"/>
        <v>0.24031007751937986</v>
      </c>
      <c r="K26" s="45">
        <f t="shared" si="8"/>
        <v>0.32752613240418116</v>
      </c>
      <c r="L26" s="45">
        <f t="shared" si="8"/>
        <v>0.24096385542168675</v>
      </c>
      <c r="M26" s="45">
        <f t="shared" si="8"/>
        <v>0.30270270270270272</v>
      </c>
      <c r="N26" s="45">
        <f t="shared" si="8"/>
        <v>0.27297080096437182</v>
      </c>
    </row>
    <row r="27" spans="1:14" x14ac:dyDescent="0.2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x14ac:dyDescent="0.2">
      <c r="A28" s="5" t="s">
        <v>14</v>
      </c>
      <c r="B28" s="46">
        <f t="shared" ref="B28:M28" si="9">SUM(B24:B27)</f>
        <v>1</v>
      </c>
      <c r="C28" s="46">
        <f t="shared" si="9"/>
        <v>0.99999999999999989</v>
      </c>
      <c r="D28" s="46">
        <f t="shared" si="9"/>
        <v>1</v>
      </c>
      <c r="E28" s="46">
        <f t="shared" si="9"/>
        <v>1</v>
      </c>
      <c r="F28" s="46">
        <f t="shared" si="9"/>
        <v>1</v>
      </c>
      <c r="G28" s="46">
        <f t="shared" si="9"/>
        <v>1</v>
      </c>
      <c r="H28" s="46">
        <f t="shared" si="9"/>
        <v>1</v>
      </c>
      <c r="I28" s="46">
        <f t="shared" si="9"/>
        <v>1</v>
      </c>
      <c r="J28" s="46">
        <f t="shared" si="9"/>
        <v>1</v>
      </c>
      <c r="K28" s="46">
        <f t="shared" si="9"/>
        <v>1</v>
      </c>
      <c r="L28" s="46">
        <f t="shared" si="9"/>
        <v>1</v>
      </c>
      <c r="M28" s="46">
        <f t="shared" si="9"/>
        <v>1</v>
      </c>
      <c r="N28" s="46">
        <f>SUM(N24:N27)</f>
        <v>1</v>
      </c>
    </row>
    <row r="29" spans="1:14" ht="1.5" customHeight="1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</row>
    <row r="30" spans="1:14" x14ac:dyDescent="0.2">
      <c r="A30" s="16" t="s">
        <v>10</v>
      </c>
      <c r="B30" s="4" t="s">
        <v>44</v>
      </c>
      <c r="C30" s="4" t="s">
        <v>45</v>
      </c>
      <c r="D30" s="4" t="s">
        <v>46</v>
      </c>
      <c r="E30" s="4" t="s">
        <v>47</v>
      </c>
      <c r="F30" s="4" t="s">
        <v>48</v>
      </c>
      <c r="G30" s="4" t="s">
        <v>49</v>
      </c>
      <c r="H30" s="4" t="s">
        <v>50</v>
      </c>
      <c r="I30" s="4" t="s">
        <v>51</v>
      </c>
      <c r="J30" s="4" t="s">
        <v>52</v>
      </c>
      <c r="K30" s="4" t="s">
        <v>53</v>
      </c>
      <c r="L30" s="4" t="s">
        <v>54</v>
      </c>
      <c r="M30" s="4" t="s">
        <v>55</v>
      </c>
      <c r="N30" s="4" t="s">
        <v>0</v>
      </c>
    </row>
    <row r="31" spans="1:14" x14ac:dyDescent="0.2">
      <c r="A31" s="15" t="s">
        <v>24</v>
      </c>
      <c r="B31" s="147">
        <f>B3/B17</f>
        <v>312</v>
      </c>
      <c r="C31" s="147">
        <f t="shared" ref="C31:N31" si="10">C3/C17</f>
        <v>312</v>
      </c>
      <c r="D31" s="147">
        <f t="shared" si="10"/>
        <v>312</v>
      </c>
      <c r="E31" s="147">
        <f t="shared" si="10"/>
        <v>315.08910891089107</v>
      </c>
      <c r="F31" s="147">
        <f t="shared" si="10"/>
        <v>327.86440677966101</v>
      </c>
      <c r="G31" s="147">
        <f t="shared" si="10"/>
        <v>312</v>
      </c>
      <c r="H31" s="147">
        <f t="shared" si="10"/>
        <v>385.41176470588238</v>
      </c>
      <c r="I31" s="147">
        <f t="shared" si="10"/>
        <v>312</v>
      </c>
      <c r="J31" s="147">
        <f t="shared" si="10"/>
        <v>316.72727272727275</v>
      </c>
      <c r="K31" s="147">
        <f t="shared" si="10"/>
        <v>317.37931034482756</v>
      </c>
      <c r="L31" s="147">
        <f t="shared" si="10"/>
        <v>312</v>
      </c>
      <c r="M31" s="147">
        <f t="shared" si="10"/>
        <v>315.39130434782606</v>
      </c>
      <c r="N31" s="147">
        <f t="shared" si="10"/>
        <v>316.09546539379477</v>
      </c>
    </row>
    <row r="32" spans="1:14" x14ac:dyDescent="0.2">
      <c r="A32" s="5" t="s">
        <v>28</v>
      </c>
      <c r="B32" s="147">
        <f t="shared" ref="B32:B33" si="11">B4/B18</f>
        <v>391.78672566371682</v>
      </c>
      <c r="C32" s="147">
        <f t="shared" ref="C32:N32" si="12">C4/C18</f>
        <v>393.89785714285716</v>
      </c>
      <c r="D32" s="147">
        <f t="shared" si="12"/>
        <v>389.96812500000004</v>
      </c>
      <c r="E32" s="147">
        <f t="shared" si="12"/>
        <v>389.88498023715414</v>
      </c>
      <c r="F32" s="147">
        <f t="shared" si="12"/>
        <v>388.35</v>
      </c>
      <c r="G32" s="147">
        <f t="shared" si="12"/>
        <v>388.35</v>
      </c>
      <c r="H32" s="147">
        <f t="shared" si="12"/>
        <v>388.35</v>
      </c>
      <c r="I32" s="147">
        <f t="shared" si="12"/>
        <v>392.31275510204085</v>
      </c>
      <c r="J32" s="147">
        <f t="shared" si="12"/>
        <v>388.35</v>
      </c>
      <c r="K32" s="147">
        <f t="shared" si="12"/>
        <v>388.35</v>
      </c>
      <c r="L32" s="147">
        <f t="shared" si="12"/>
        <v>388.34999999999997</v>
      </c>
      <c r="M32" s="147">
        <f t="shared" si="12"/>
        <v>393.0289156626506</v>
      </c>
      <c r="N32" s="147">
        <f t="shared" si="12"/>
        <v>390.42009594882728</v>
      </c>
    </row>
    <row r="33" spans="1:14" x14ac:dyDescent="0.2">
      <c r="A33" s="5" t="s">
        <v>1</v>
      </c>
      <c r="B33" s="147">
        <f t="shared" si="11"/>
        <v>314.57851239669424</v>
      </c>
      <c r="C33" s="147">
        <f t="shared" ref="C33:N33" si="13">C5/C19</f>
        <v>314.86238532110093</v>
      </c>
      <c r="D33" s="147">
        <f t="shared" si="13"/>
        <v>312</v>
      </c>
      <c r="E33" s="147">
        <f t="shared" si="13"/>
        <v>312</v>
      </c>
      <c r="F33" s="147">
        <f t="shared" si="13"/>
        <v>312</v>
      </c>
      <c r="G33" s="147">
        <f t="shared" si="13"/>
        <v>331.5</v>
      </c>
      <c r="H33" s="147">
        <f t="shared" si="13"/>
        <v>312</v>
      </c>
      <c r="I33" s="147">
        <f t="shared" si="13"/>
        <v>317.67272727272729</v>
      </c>
      <c r="J33" s="147">
        <f t="shared" si="13"/>
        <v>312</v>
      </c>
      <c r="K33" s="147">
        <f t="shared" si="13"/>
        <v>315.31914893617022</v>
      </c>
      <c r="L33" s="147">
        <f t="shared" si="13"/>
        <v>312</v>
      </c>
      <c r="M33" s="147">
        <f t="shared" si="13"/>
        <v>312</v>
      </c>
      <c r="N33" s="147">
        <f t="shared" si="13"/>
        <v>313.53091265947006</v>
      </c>
    </row>
    <row r="34" spans="1:14" x14ac:dyDescent="0.2">
      <c r="A34" s="5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</row>
    <row r="35" spans="1:14" s="13" customFormat="1" x14ac:dyDescent="0.2">
      <c r="A35" s="16" t="s">
        <v>10</v>
      </c>
      <c r="B35" s="147">
        <f>B7/B21</f>
        <v>352.31604395604393</v>
      </c>
      <c r="C35" s="147">
        <f t="shared" ref="C35:M35" si="14">C7/C21</f>
        <v>353.89126794258368</v>
      </c>
      <c r="D35" s="147">
        <f t="shared" si="14"/>
        <v>351.39442105263157</v>
      </c>
      <c r="E35" s="147">
        <f t="shared" si="14"/>
        <v>353.18703703703704</v>
      </c>
      <c r="F35" s="147">
        <f t="shared" si="14"/>
        <v>356.08108108108109</v>
      </c>
      <c r="G35" s="147">
        <f t="shared" si="14"/>
        <v>364.95923076923077</v>
      </c>
      <c r="H35" s="147">
        <f t="shared" si="14"/>
        <v>366.77045454545453</v>
      </c>
      <c r="I35" s="147">
        <f t="shared" si="14"/>
        <v>355.52473404255318</v>
      </c>
      <c r="J35" s="147">
        <f t="shared" si="14"/>
        <v>351.68023255813955</v>
      </c>
      <c r="K35" s="147">
        <f t="shared" si="14"/>
        <v>350.08797909407667</v>
      </c>
      <c r="L35" s="147">
        <f t="shared" si="14"/>
        <v>350.17500000000001</v>
      </c>
      <c r="M35" s="147">
        <f t="shared" si="14"/>
        <v>349.19675675675677</v>
      </c>
      <c r="N35" s="147">
        <f>N7/N21</f>
        <v>352.7468791856416</v>
      </c>
    </row>
  </sheetData>
  <pageMargins left="0.5" right="0.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opLeftCell="A6" zoomScale="115" zoomScaleNormal="115" zoomScalePageLayoutView="110" workbookViewId="0">
      <selection activeCell="P42" sqref="P42"/>
    </sheetView>
  </sheetViews>
  <sheetFormatPr defaultColWidth="9.140625" defaultRowHeight="11.25" x14ac:dyDescent="0.2"/>
  <cols>
    <col min="1" max="1" width="12.28515625" style="3" customWidth="1"/>
    <col min="2" max="6" width="12" style="1" bestFit="1" customWidth="1"/>
    <col min="7" max="8" width="10.7109375" style="1" bestFit="1" customWidth="1"/>
    <col min="9" max="13" width="12" style="1" bestFit="1" customWidth="1"/>
    <col min="14" max="14" width="12.85546875" style="1" bestFit="1" customWidth="1"/>
    <col min="15" max="16384" width="9.140625" style="1"/>
  </cols>
  <sheetData>
    <row r="1" spans="1:14" x14ac:dyDescent="0.2">
      <c r="A1" s="108" t="s">
        <v>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2" customFormat="1" x14ac:dyDescent="0.2">
      <c r="A2" s="17" t="s">
        <v>2</v>
      </c>
      <c r="B2" s="4" t="s">
        <v>44</v>
      </c>
      <c r="C2" s="4" t="s">
        <v>45</v>
      </c>
      <c r="D2" s="4" t="s">
        <v>46</v>
      </c>
      <c r="E2" s="4" t="s">
        <v>47</v>
      </c>
      <c r="F2" s="4" t="s">
        <v>48</v>
      </c>
      <c r="G2" s="4" t="s">
        <v>49</v>
      </c>
      <c r="H2" s="4" t="s">
        <v>50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55</v>
      </c>
      <c r="N2" s="4" t="s">
        <v>0</v>
      </c>
    </row>
    <row r="3" spans="1:14" x14ac:dyDescent="0.2">
      <c r="A3" s="5" t="s">
        <v>8</v>
      </c>
      <c r="B3" s="146">
        <v>748488</v>
      </c>
      <c r="C3" s="146">
        <v>630245.19999999995</v>
      </c>
      <c r="D3" s="146">
        <v>685162.4</v>
      </c>
      <c r="E3" s="146">
        <v>620755.20000000007</v>
      </c>
      <c r="F3" s="146">
        <f>+'[1]Mar 2020'!$J$15</f>
        <v>448266.00000000006</v>
      </c>
      <c r="G3" s="146">
        <f>+'[1]Apr 2020'!$J$15</f>
        <v>54620.799999999996</v>
      </c>
      <c r="H3" s="146">
        <f>+'[1]May 2020'!$J$15</f>
        <v>74068.799999999988</v>
      </c>
      <c r="I3" s="147">
        <f>+'[1]June 2020'!$J$15</f>
        <v>181261.60000000003</v>
      </c>
      <c r="J3" s="147">
        <f>+'[1]Jul 2020'!$J$15</f>
        <v>272053.60000000003</v>
      </c>
      <c r="K3" s="147">
        <f>+'[1]Aug 2020'!$J$15</f>
        <v>299280.8</v>
      </c>
      <c r="L3" s="147">
        <f>+'[1]Sep 2020'!$J$15</f>
        <v>337178.39999999997</v>
      </c>
      <c r="M3" s="147">
        <v>344614.39999999997</v>
      </c>
      <c r="N3" s="147">
        <f>SUM(B3:M3)</f>
        <v>4695995.2</v>
      </c>
    </row>
    <row r="4" spans="1:14" x14ac:dyDescent="0.2">
      <c r="A4" s="5" t="s">
        <v>9</v>
      </c>
      <c r="B4" s="146">
        <v>276629</v>
      </c>
      <c r="C4" s="146">
        <v>276629.59999999998</v>
      </c>
      <c r="D4" s="146">
        <v>307637.19999999995</v>
      </c>
      <c r="E4" s="146">
        <v>252241.6</v>
      </c>
      <c r="F4" s="146">
        <f>'[2]March 2020'!$J$9</f>
        <v>182213.2</v>
      </c>
      <c r="G4" s="146">
        <v>42853.2</v>
      </c>
      <c r="H4" s="146">
        <v>37975.599999999999</v>
      </c>
      <c r="I4" s="147">
        <f>+'[2]June 2020'!$J$9</f>
        <v>82919.199999999997</v>
      </c>
      <c r="J4" s="147">
        <f>+'[2]July 2020'!$J$9</f>
        <v>112881.60000000001</v>
      </c>
      <c r="K4" s="147">
        <f>+'[2]Aug 2020'!$J$9</f>
        <v>128211.20000000001</v>
      </c>
      <c r="L4" s="147">
        <f>+'[2]Sep 2020'!$J$9</f>
        <v>180122.8</v>
      </c>
      <c r="M4" s="147">
        <v>152599.19999999998</v>
      </c>
      <c r="N4" s="147">
        <f t="shared" ref="N4:N7" si="0">SUM(B4:M4)</f>
        <v>2032913.4</v>
      </c>
    </row>
    <row r="5" spans="1:14" x14ac:dyDescent="0.2">
      <c r="A5" s="5" t="s">
        <v>24</v>
      </c>
      <c r="B5" s="146">
        <v>123682</v>
      </c>
      <c r="C5" s="146">
        <v>121591.6</v>
      </c>
      <c r="D5" s="146">
        <v>158870.40000000002</v>
      </c>
      <c r="E5" s="146">
        <v>144237.60000000003</v>
      </c>
      <c r="F5" s="146">
        <f>'[3]MARCH 2020'!$J$14</f>
        <v>121939.99999999999</v>
      </c>
      <c r="G5" s="146">
        <v>19162</v>
      </c>
      <c r="H5" s="146">
        <v>14981.199999999999</v>
      </c>
      <c r="I5" s="147">
        <f>+'[3]JUN 2020'!$J$12</f>
        <v>39369.199999999997</v>
      </c>
      <c r="J5" s="147">
        <f>+'[3]JUL 2020'!$J$12</f>
        <v>49472.800000000003</v>
      </c>
      <c r="K5" s="147">
        <f>+'[3]AUG 2020'!$J$12</f>
        <v>66892.800000000017</v>
      </c>
      <c r="L5" s="147">
        <f>+'[3]SEP 2020'!$J$12</f>
        <v>74557.600000000006</v>
      </c>
      <c r="M5" s="147">
        <v>64454</v>
      </c>
      <c r="N5" s="147">
        <f>SUM(B5:M5)</f>
        <v>999211.20000000007</v>
      </c>
    </row>
    <row r="6" spans="1:14" x14ac:dyDescent="0.2">
      <c r="A6" s="5" t="s">
        <v>28</v>
      </c>
      <c r="B6" s="146">
        <v>1222303.82</v>
      </c>
      <c r="C6" s="175">
        <v>1172102.72</v>
      </c>
      <c r="D6" s="146">
        <v>1333489.9599999997</v>
      </c>
      <c r="E6" s="146">
        <v>1147931.8199999998</v>
      </c>
      <c r="F6" s="146">
        <f>[4]MARCH!$J$14</f>
        <v>832222.67999999993</v>
      </c>
      <c r="G6" s="146">
        <v>125316.82</v>
      </c>
      <c r="H6" s="146">
        <v>268482.92000000004</v>
      </c>
      <c r="I6" s="147">
        <f>+'[4]JUN 2020'!$J$14</f>
        <v>699468.66</v>
      </c>
      <c r="J6" s="147">
        <f>+'[4]JUL 2020'!$J$14</f>
        <v>1023730.5800000001</v>
      </c>
      <c r="K6" s="147">
        <f>+'[4]AUG 2020'!$J$14</f>
        <v>1198504.78</v>
      </c>
      <c r="L6" s="147">
        <f>+'[4]SEP 2020'!$J$14</f>
        <v>1484093.26</v>
      </c>
      <c r="M6" s="147">
        <v>1645480.5</v>
      </c>
      <c r="N6" s="147">
        <f t="shared" si="0"/>
        <v>12153128.52</v>
      </c>
    </row>
    <row r="7" spans="1:14" x14ac:dyDescent="0.2">
      <c r="A7" s="5" t="s">
        <v>1</v>
      </c>
      <c r="B7" s="146">
        <v>1272333</v>
      </c>
      <c r="C7" s="146">
        <v>1194810.5</v>
      </c>
      <c r="D7" s="146">
        <v>1455950.6</v>
      </c>
      <c r="E7" s="146">
        <v>1345467.5</v>
      </c>
      <c r="F7" s="146">
        <v>888572.1</v>
      </c>
      <c r="G7" s="146">
        <v>127042.5</v>
      </c>
      <c r="H7" s="146">
        <v>124818.2</v>
      </c>
      <c r="I7" s="147">
        <f>+'[5]JUN 2020'!$J$9</f>
        <v>350707.5</v>
      </c>
      <c r="J7" s="147">
        <f>+'[5]JUL 2020'!$J$9</f>
        <v>436668.7</v>
      </c>
      <c r="K7" s="147">
        <f>+'[5]AUG 2020'!$J$9</f>
        <v>507859.3</v>
      </c>
      <c r="L7" s="147">
        <f>+'[5]SEP 2020'!$J$9</f>
        <v>600199.60000000009</v>
      </c>
      <c r="M7" s="147">
        <v>631693.4</v>
      </c>
      <c r="N7" s="147">
        <f t="shared" si="0"/>
        <v>8936122.9000000004</v>
      </c>
    </row>
    <row r="8" spans="1:14" x14ac:dyDescent="0.2">
      <c r="A8" s="5"/>
      <c r="B8" s="146"/>
      <c r="C8" s="147"/>
      <c r="D8" s="147"/>
      <c r="E8" s="146"/>
      <c r="F8" s="147"/>
      <c r="G8" s="147"/>
      <c r="H8" s="146"/>
      <c r="I8" s="147"/>
      <c r="J8" s="147"/>
      <c r="K8" s="147"/>
      <c r="L8" s="147"/>
      <c r="M8" s="147"/>
      <c r="N8" s="147"/>
    </row>
    <row r="9" spans="1:14" x14ac:dyDescent="0.2">
      <c r="A9" s="6" t="s">
        <v>5</v>
      </c>
      <c r="B9" s="161">
        <f>SUM(B3:B8)</f>
        <v>3643435.8200000003</v>
      </c>
      <c r="C9" s="161">
        <f t="shared" ref="C9:M9" si="1">SUM(C3:C8)</f>
        <v>3395379.62</v>
      </c>
      <c r="D9" s="161">
        <f t="shared" si="1"/>
        <v>3941110.56</v>
      </c>
      <c r="E9" s="161">
        <f t="shared" si="1"/>
        <v>3510633.7199999997</v>
      </c>
      <c r="F9" s="160">
        <f t="shared" si="1"/>
        <v>2473213.98</v>
      </c>
      <c r="G9" s="160">
        <f t="shared" si="1"/>
        <v>368995.32</v>
      </c>
      <c r="H9" s="160">
        <f t="shared" si="1"/>
        <v>520326.72000000003</v>
      </c>
      <c r="I9" s="160">
        <f>SUM(I3:I8)</f>
        <v>1353726.1600000001</v>
      </c>
      <c r="J9" s="160">
        <f t="shared" si="1"/>
        <v>1894807.28</v>
      </c>
      <c r="K9" s="160">
        <f t="shared" si="1"/>
        <v>2200748.88</v>
      </c>
      <c r="L9" s="160">
        <f t="shared" si="1"/>
        <v>2676151.66</v>
      </c>
      <c r="M9" s="161">
        <f t="shared" si="1"/>
        <v>2838841.5</v>
      </c>
      <c r="N9" s="160">
        <f>SUM(N3:N8)</f>
        <v>28817371.219999999</v>
      </c>
    </row>
    <row r="10" spans="1:14" ht="1.5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">
      <c r="A11" s="16" t="s">
        <v>6</v>
      </c>
      <c r="B11" s="4" t="s">
        <v>44</v>
      </c>
      <c r="C11" s="4" t="s">
        <v>45</v>
      </c>
      <c r="D11" s="4" t="s">
        <v>46</v>
      </c>
      <c r="E11" s="4" t="s">
        <v>47</v>
      </c>
      <c r="F11" s="4" t="s">
        <v>48</v>
      </c>
      <c r="G11" s="4" t="s">
        <v>49</v>
      </c>
      <c r="H11" s="4" t="s">
        <v>50</v>
      </c>
      <c r="I11" s="4" t="s">
        <v>51</v>
      </c>
      <c r="J11" s="4" t="s">
        <v>52</v>
      </c>
      <c r="K11" s="4" t="s">
        <v>53</v>
      </c>
      <c r="L11" s="4" t="s">
        <v>54</v>
      </c>
      <c r="M11" s="4" t="s">
        <v>55</v>
      </c>
      <c r="N11" s="4" t="s">
        <v>0</v>
      </c>
    </row>
    <row r="12" spans="1:14" x14ac:dyDescent="0.2">
      <c r="A12" s="5" t="s">
        <v>8</v>
      </c>
      <c r="B12" s="45">
        <f t="shared" ref="B12:N12" si="2">B3/B9</f>
        <v>0.2054346602982017</v>
      </c>
      <c r="C12" s="46">
        <f t="shared" si="2"/>
        <v>0.1856184787961942</v>
      </c>
      <c r="D12" s="46">
        <f t="shared" si="2"/>
        <v>0.17385008351554593</v>
      </c>
      <c r="E12" s="46">
        <f t="shared" si="2"/>
        <v>0.17682140875693522</v>
      </c>
      <c r="F12" s="46">
        <f t="shared" si="2"/>
        <v>0.18124836897452765</v>
      </c>
      <c r="G12" s="46">
        <f t="shared" si="2"/>
        <v>0.14802572563792948</v>
      </c>
      <c r="H12" s="46">
        <f t="shared" si="2"/>
        <v>0.14235056004811744</v>
      </c>
      <c r="I12" s="46">
        <f t="shared" si="2"/>
        <v>0.13389827673862786</v>
      </c>
      <c r="J12" s="46">
        <f t="shared" si="2"/>
        <v>0.14357850683368709</v>
      </c>
      <c r="K12" s="46">
        <f t="shared" si="2"/>
        <v>0.13599043612826922</v>
      </c>
      <c r="L12" s="46">
        <f t="shared" si="2"/>
        <v>0.12599375627314036</v>
      </c>
      <c r="M12" s="46">
        <f t="shared" si="2"/>
        <v>0.12139261737578515</v>
      </c>
      <c r="N12" s="46">
        <f t="shared" si="2"/>
        <v>0.16295709848582088</v>
      </c>
    </row>
    <row r="13" spans="1:14" x14ac:dyDescent="0.2">
      <c r="A13" s="5" t="s">
        <v>9</v>
      </c>
      <c r="B13" s="45">
        <f t="shared" ref="B13:N13" si="3">B4/B9</f>
        <v>7.5925311619733704E-2</v>
      </c>
      <c r="C13" s="46">
        <f t="shared" si="3"/>
        <v>8.1472362728029796E-2</v>
      </c>
      <c r="D13" s="46">
        <f t="shared" si="3"/>
        <v>7.8058505417823124E-2</v>
      </c>
      <c r="E13" s="46">
        <f t="shared" si="3"/>
        <v>7.1850731269111151E-2</v>
      </c>
      <c r="F13" s="46">
        <f t="shared" si="3"/>
        <v>7.3674660370470657E-2</v>
      </c>
      <c r="G13" s="46">
        <f t="shared" si="3"/>
        <v>0.11613480626258348</v>
      </c>
      <c r="H13" s="46">
        <f t="shared" si="3"/>
        <v>7.298414350122169E-2</v>
      </c>
      <c r="I13" s="46">
        <f t="shared" si="3"/>
        <v>6.12525652898663E-2</v>
      </c>
      <c r="J13" s="46">
        <f t="shared" si="3"/>
        <v>5.957418529656483E-2</v>
      </c>
      <c r="K13" s="46">
        <f t="shared" si="3"/>
        <v>5.8257987162987912E-2</v>
      </c>
      <c r="L13" s="46">
        <f t="shared" si="3"/>
        <v>6.7306648831703356E-2</v>
      </c>
      <c r="M13" s="46">
        <f t="shared" si="3"/>
        <v>5.3754040160396407E-2</v>
      </c>
      <c r="N13" s="46">
        <f t="shared" si="3"/>
        <v>7.0544720560392599E-2</v>
      </c>
    </row>
    <row r="14" spans="1:14" x14ac:dyDescent="0.2">
      <c r="A14" s="5" t="s">
        <v>24</v>
      </c>
      <c r="B14" s="45">
        <f t="shared" ref="B14:N14" si="4">B5/B9</f>
        <v>3.3946529075953365E-2</v>
      </c>
      <c r="C14" s="45">
        <f t="shared" si="4"/>
        <v>3.5810899990028212E-2</v>
      </c>
      <c r="D14" s="46">
        <f t="shared" si="4"/>
        <v>4.0311074145557596E-2</v>
      </c>
      <c r="E14" s="46">
        <f t="shared" si="4"/>
        <v>4.1085915394215508E-2</v>
      </c>
      <c r="F14" s="46">
        <f t="shared" si="4"/>
        <v>4.9304266022303492E-2</v>
      </c>
      <c r="G14" s="46">
        <f t="shared" si="4"/>
        <v>5.1930197922293433E-2</v>
      </c>
      <c r="H14" s="46">
        <f t="shared" si="4"/>
        <v>2.8791909821582865E-2</v>
      </c>
      <c r="I14" s="46">
        <f t="shared" si="4"/>
        <v>2.9082100326701225E-2</v>
      </c>
      <c r="J14" s="46">
        <f t="shared" si="4"/>
        <v>2.6109673802815453E-2</v>
      </c>
      <c r="K14" s="46">
        <f t="shared" si="4"/>
        <v>3.0395471563298044E-2</v>
      </c>
      <c r="L14" s="46">
        <f t="shared" si="4"/>
        <v>2.7860005512542588E-2</v>
      </c>
      <c r="M14" s="46">
        <f t="shared" si="4"/>
        <v>2.2704332031217665E-2</v>
      </c>
      <c r="N14" s="46">
        <f t="shared" si="4"/>
        <v>3.4673919157016023E-2</v>
      </c>
    </row>
    <row r="15" spans="1:14" x14ac:dyDescent="0.2">
      <c r="A15" s="5" t="s">
        <v>28</v>
      </c>
      <c r="B15" s="45">
        <f t="shared" ref="B15:N15" si="5">B6/B9</f>
        <v>0.33548108993450032</v>
      </c>
      <c r="C15" s="45">
        <f t="shared" si="5"/>
        <v>0.3452052056553252</v>
      </c>
      <c r="D15" s="46">
        <f t="shared" si="5"/>
        <v>0.33835385729447787</v>
      </c>
      <c r="E15" s="46">
        <f t="shared" si="5"/>
        <v>0.32698706602749772</v>
      </c>
      <c r="F15" s="46">
        <f t="shared" si="5"/>
        <v>0.33649441040277472</v>
      </c>
      <c r="G15" s="46">
        <f t="shared" si="5"/>
        <v>0.33961628564828411</v>
      </c>
      <c r="H15" s="46">
        <f t="shared" si="5"/>
        <v>0.51598910776675089</v>
      </c>
      <c r="I15" s="46">
        <f t="shared" si="5"/>
        <v>0.51669878345262976</v>
      </c>
      <c r="J15" s="46">
        <f t="shared" si="5"/>
        <v>0.54028216526590511</v>
      </c>
      <c r="K15" s="46">
        <f t="shared" si="5"/>
        <v>0.54458952172680419</v>
      </c>
      <c r="L15" s="46">
        <f t="shared" si="5"/>
        <v>0.55456246452041513</v>
      </c>
      <c r="M15" s="46">
        <f t="shared" si="5"/>
        <v>0.57963098679514158</v>
      </c>
      <c r="N15" s="46">
        <f t="shared" si="5"/>
        <v>0.4217292558443157</v>
      </c>
    </row>
    <row r="16" spans="1:14" x14ac:dyDescent="0.2">
      <c r="A16" s="5" t="s">
        <v>1</v>
      </c>
      <c r="B16" s="45">
        <f t="shared" ref="B16:N16" si="6">B7/B9</f>
        <v>0.34921240907161083</v>
      </c>
      <c r="C16" s="46">
        <f t="shared" si="6"/>
        <v>0.35189305283042255</v>
      </c>
      <c r="D16" s="46">
        <f t="shared" si="6"/>
        <v>0.36942647962659542</v>
      </c>
      <c r="E16" s="46">
        <f t="shared" si="6"/>
        <v>0.38325487855224044</v>
      </c>
      <c r="F16" s="46">
        <f t="shared" si="6"/>
        <v>0.35927829422992341</v>
      </c>
      <c r="G16" s="46">
        <f t="shared" si="6"/>
        <v>0.34429298452890944</v>
      </c>
      <c r="H16" s="46">
        <f t="shared" si="6"/>
        <v>0.2398842788623271</v>
      </c>
      <c r="I16" s="46">
        <f t="shared" si="6"/>
        <v>0.25906827419217487</v>
      </c>
      <c r="J16" s="46">
        <f t="shared" si="6"/>
        <v>0.23045546880102763</v>
      </c>
      <c r="K16" s="46">
        <f t="shared" si="6"/>
        <v>0.23076658341864068</v>
      </c>
      <c r="L16" s="46">
        <f t="shared" si="6"/>
        <v>0.22427712486219861</v>
      </c>
      <c r="M16" s="46">
        <f t="shared" si="6"/>
        <v>0.22251802363745915</v>
      </c>
      <c r="N16" s="46">
        <f t="shared" si="6"/>
        <v>0.31009500595245482</v>
      </c>
    </row>
    <row r="17" spans="1:14" x14ac:dyDescent="0.2">
      <c r="A17" s="5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12" thickBot="1" x14ac:dyDescent="0.25">
      <c r="A18" s="19" t="s">
        <v>13</v>
      </c>
      <c r="B18" s="194">
        <f t="shared" ref="B18:N18" si="7">SUM(B12:B17)</f>
        <v>1</v>
      </c>
      <c r="C18" s="194">
        <f t="shared" si="7"/>
        <v>1</v>
      </c>
      <c r="D18" s="194">
        <f t="shared" si="7"/>
        <v>1</v>
      </c>
      <c r="E18" s="194">
        <f t="shared" si="7"/>
        <v>1</v>
      </c>
      <c r="F18" s="194">
        <f t="shared" si="7"/>
        <v>0.99999999999999989</v>
      </c>
      <c r="G18" s="194">
        <f t="shared" si="7"/>
        <v>0.99999999999999989</v>
      </c>
      <c r="H18" s="194">
        <f t="shared" si="7"/>
        <v>1</v>
      </c>
      <c r="I18" s="194">
        <f t="shared" si="7"/>
        <v>1</v>
      </c>
      <c r="J18" s="194">
        <f t="shared" si="7"/>
        <v>1</v>
      </c>
      <c r="K18" s="194">
        <f t="shared" si="7"/>
        <v>1</v>
      </c>
      <c r="L18" s="194">
        <f t="shared" si="7"/>
        <v>1</v>
      </c>
      <c r="M18" s="194">
        <f t="shared" si="7"/>
        <v>1</v>
      </c>
      <c r="N18" s="194">
        <f t="shared" si="7"/>
        <v>1</v>
      </c>
    </row>
    <row r="19" spans="1:14" ht="2.25" customHeight="1" x14ac:dyDescent="0.2"/>
    <row r="20" spans="1:14" ht="1.5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x14ac:dyDescent="0.2">
      <c r="A21" s="16" t="s">
        <v>20</v>
      </c>
      <c r="B21" s="4" t="s">
        <v>44</v>
      </c>
      <c r="C21" s="4" t="s">
        <v>45</v>
      </c>
      <c r="D21" s="4" t="s">
        <v>46</v>
      </c>
      <c r="E21" s="4" t="s">
        <v>47</v>
      </c>
      <c r="F21" s="4" t="s">
        <v>48</v>
      </c>
      <c r="G21" s="4" t="s">
        <v>49</v>
      </c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4" t="s">
        <v>0</v>
      </c>
    </row>
    <row r="22" spans="1:14" x14ac:dyDescent="0.2">
      <c r="A22" s="5" t="s">
        <v>8</v>
      </c>
      <c r="B22" s="7">
        <v>2073</v>
      </c>
      <c r="C22" s="7">
        <v>1747</v>
      </c>
      <c r="D22" s="7">
        <v>1891</v>
      </c>
      <c r="E22" s="7">
        <v>1714</v>
      </c>
      <c r="F22" s="7">
        <f>+'[1]Mar 2020'!$I$15</f>
        <v>1238</v>
      </c>
      <c r="G22" s="7">
        <f>+'[1]Apr 2020'!$I$15</f>
        <v>152</v>
      </c>
      <c r="H22" s="7">
        <f>+'[1]May 2020'!$I$15</f>
        <v>206</v>
      </c>
      <c r="I22" s="7">
        <f>+'[1]June 2020'!$I$15</f>
        <v>502</v>
      </c>
      <c r="J22" s="7">
        <f>+'[1]Jul 2020'!$I$15</f>
        <v>754</v>
      </c>
      <c r="K22" s="7">
        <f>+'[1]Aug 2020'!$I$15</f>
        <v>828</v>
      </c>
      <c r="L22" s="7">
        <f>+'[1]Sep 2020'!$I$15</f>
        <v>938</v>
      </c>
      <c r="M22" s="7">
        <v>958</v>
      </c>
      <c r="N22" s="7">
        <f t="shared" ref="N22:N26" si="8">SUM(B22:M22)</f>
        <v>13001</v>
      </c>
    </row>
    <row r="23" spans="1:14" x14ac:dyDescent="0.2">
      <c r="A23" s="5" t="s">
        <v>9</v>
      </c>
      <c r="B23" s="7">
        <v>784</v>
      </c>
      <c r="C23" s="7">
        <v>792</v>
      </c>
      <c r="D23" s="7">
        <v>880</v>
      </c>
      <c r="E23" s="7">
        <v>724</v>
      </c>
      <c r="F23" s="7">
        <v>521</v>
      </c>
      <c r="G23" s="7">
        <v>123</v>
      </c>
      <c r="H23" s="7">
        <v>109</v>
      </c>
      <c r="I23" s="7">
        <f>+'[2]June 2020'!$I$9</f>
        <v>238</v>
      </c>
      <c r="J23" s="7">
        <f>+'[2]July 2020'!$I$9</f>
        <v>322</v>
      </c>
      <c r="K23" s="7">
        <f>+'[2]Aug 2020'!$I$9</f>
        <v>368</v>
      </c>
      <c r="L23" s="7">
        <f>+'[2]Sep 2020'!$I$9</f>
        <v>513</v>
      </c>
      <c r="M23" s="7">
        <v>438</v>
      </c>
      <c r="N23" s="7">
        <f t="shared" si="8"/>
        <v>5812</v>
      </c>
    </row>
    <row r="24" spans="1:14" x14ac:dyDescent="0.2">
      <c r="A24" s="5" t="s">
        <v>24</v>
      </c>
      <c r="B24" s="7">
        <v>355</v>
      </c>
      <c r="C24" s="7">
        <v>347</v>
      </c>
      <c r="D24" s="7">
        <v>456</v>
      </c>
      <c r="E24" s="7">
        <v>412</v>
      </c>
      <c r="F24" s="7">
        <f>'[3]MARCH 2020'!$I$14</f>
        <v>346</v>
      </c>
      <c r="G24" s="7">
        <v>53</v>
      </c>
      <c r="H24" s="7">
        <v>43</v>
      </c>
      <c r="I24" s="7">
        <f>+'[3]JUN 2020'!$I$12</f>
        <v>113</v>
      </c>
      <c r="J24" s="7">
        <f>+'[3]JUL 2020'!$I$12</f>
        <v>142</v>
      </c>
      <c r="K24" s="7">
        <f>+'[3]AUG 2020'!$I$12</f>
        <v>192</v>
      </c>
      <c r="L24" s="7">
        <f>+'[3]SEP 2020'!$I$12</f>
        <v>214</v>
      </c>
      <c r="M24" s="7">
        <v>183</v>
      </c>
      <c r="N24" s="7">
        <f>SUM(B24:M24)</f>
        <v>2856</v>
      </c>
    </row>
    <row r="25" spans="1:14" x14ac:dyDescent="0.2">
      <c r="A25" s="5" t="s">
        <v>28</v>
      </c>
      <c r="B25" s="7">
        <v>3280</v>
      </c>
      <c r="C25" s="7">
        <v>3147</v>
      </c>
      <c r="D25" s="7">
        <v>3574</v>
      </c>
      <c r="E25" s="7">
        <v>3085</v>
      </c>
      <c r="F25" s="7">
        <f>[4]MARCH!$I$14</f>
        <v>2228</v>
      </c>
      <c r="G25" s="7">
        <v>336</v>
      </c>
      <c r="H25" s="7">
        <v>718</v>
      </c>
      <c r="I25" s="7">
        <f>+'[4]JUN 2020'!$I$14</f>
        <v>1874</v>
      </c>
      <c r="J25" s="7">
        <f>+'[4]JUL 2020'!$I$14</f>
        <v>2744</v>
      </c>
      <c r="K25" s="7">
        <f>+'[4]AUG 2020'!$I$14</f>
        <v>3209</v>
      </c>
      <c r="L25" s="7">
        <f>+'[4]SEP 2020'!$I$14</f>
        <v>3974</v>
      </c>
      <c r="M25" s="7">
        <v>4405</v>
      </c>
      <c r="N25" s="7">
        <f t="shared" si="8"/>
        <v>32574</v>
      </c>
    </row>
    <row r="26" spans="1:14" x14ac:dyDescent="0.2">
      <c r="A26" s="5" t="s">
        <v>1</v>
      </c>
      <c r="B26" s="7">
        <v>3554</v>
      </c>
      <c r="C26" s="7">
        <v>3341</v>
      </c>
      <c r="D26" s="7">
        <v>4065</v>
      </c>
      <c r="E26" s="7">
        <v>3755</v>
      </c>
      <c r="F26" s="7">
        <v>2475</v>
      </c>
      <c r="G26" s="7">
        <v>355</v>
      </c>
      <c r="H26" s="7">
        <v>345</v>
      </c>
      <c r="I26" s="7">
        <f>+'[5]JUN 2020'!$I$9</f>
        <v>975</v>
      </c>
      <c r="J26" s="7">
        <f>+'[5]JUL 2020'!$I$9</f>
        <v>1214</v>
      </c>
      <c r="K26" s="7">
        <f>+'[5]AUG 2020'!$I$9</f>
        <v>1405</v>
      </c>
      <c r="L26" s="7">
        <f>+'[5]SEP 2020'!$I$9</f>
        <v>1659</v>
      </c>
      <c r="M26" s="7">
        <v>1747</v>
      </c>
      <c r="N26" s="7">
        <f t="shared" si="8"/>
        <v>24890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" customHeight="1" x14ac:dyDescent="0.2">
      <c r="A28" s="6" t="s">
        <v>11</v>
      </c>
      <c r="B28" s="162">
        <f>SUM(B22:B27)</f>
        <v>10046</v>
      </c>
      <c r="C28" s="162">
        <f t="shared" ref="C28:N28" si="9">SUM(C22:C27)</f>
        <v>9374</v>
      </c>
      <c r="D28" s="162">
        <f t="shared" si="9"/>
        <v>10866</v>
      </c>
      <c r="E28" s="162">
        <f t="shared" si="9"/>
        <v>9690</v>
      </c>
      <c r="F28" s="162">
        <f t="shared" si="9"/>
        <v>6808</v>
      </c>
      <c r="G28" s="162">
        <f t="shared" si="9"/>
        <v>1019</v>
      </c>
      <c r="H28" s="162">
        <f t="shared" si="9"/>
        <v>1421</v>
      </c>
      <c r="I28" s="162">
        <f t="shared" si="9"/>
        <v>3702</v>
      </c>
      <c r="J28" s="162">
        <f t="shared" si="9"/>
        <v>5176</v>
      </c>
      <c r="K28" s="162">
        <f t="shared" si="9"/>
        <v>6002</v>
      </c>
      <c r="L28" s="162">
        <f t="shared" si="9"/>
        <v>7298</v>
      </c>
      <c r="M28" s="162">
        <f t="shared" si="9"/>
        <v>7731</v>
      </c>
      <c r="N28" s="162">
        <f t="shared" si="9"/>
        <v>79133</v>
      </c>
    </row>
    <row r="29" spans="1:14" ht="1.5" customHeight="1" x14ac:dyDescent="0.2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14" x14ac:dyDescent="0.2">
      <c r="A30" s="16" t="s">
        <v>21</v>
      </c>
      <c r="B30" s="4" t="s">
        <v>44</v>
      </c>
      <c r="C30" s="4" t="s">
        <v>45</v>
      </c>
      <c r="D30" s="4" t="s">
        <v>46</v>
      </c>
      <c r="E30" s="4" t="s">
        <v>47</v>
      </c>
      <c r="F30" s="4" t="s">
        <v>48</v>
      </c>
      <c r="G30" s="4" t="s">
        <v>49</v>
      </c>
      <c r="H30" s="4" t="s">
        <v>50</v>
      </c>
      <c r="I30" s="4" t="s">
        <v>51</v>
      </c>
      <c r="J30" s="4" t="s">
        <v>52</v>
      </c>
      <c r="K30" s="4" t="s">
        <v>53</v>
      </c>
      <c r="L30" s="4" t="s">
        <v>54</v>
      </c>
      <c r="M30" s="4" t="s">
        <v>55</v>
      </c>
      <c r="N30" s="4" t="s">
        <v>0</v>
      </c>
    </row>
    <row r="31" spans="1:14" x14ac:dyDescent="0.2">
      <c r="A31" s="5" t="s">
        <v>8</v>
      </c>
      <c r="B31" s="46">
        <f t="shared" ref="B31:N31" si="10">B22/B28</f>
        <v>0.20635078638263984</v>
      </c>
      <c r="C31" s="46">
        <f t="shared" si="10"/>
        <v>0.1863665457648816</v>
      </c>
      <c r="D31" s="46">
        <f t="shared" si="10"/>
        <v>0.17402908153874472</v>
      </c>
      <c r="E31" s="46">
        <f t="shared" si="10"/>
        <v>0.17688338493292052</v>
      </c>
      <c r="F31" s="46">
        <f t="shared" si="10"/>
        <v>0.18184488836662749</v>
      </c>
      <c r="G31" s="46">
        <f t="shared" si="10"/>
        <v>0.1491658488714426</v>
      </c>
      <c r="H31" s="46">
        <f t="shared" si="10"/>
        <v>0.14496833216045038</v>
      </c>
      <c r="I31" s="46">
        <f t="shared" si="10"/>
        <v>0.13560237709346298</v>
      </c>
      <c r="J31" s="46">
        <f t="shared" si="10"/>
        <v>0.14567233384853168</v>
      </c>
      <c r="K31" s="46">
        <f t="shared" si="10"/>
        <v>0.13795401532822393</v>
      </c>
      <c r="L31" s="46">
        <f t="shared" si="10"/>
        <v>0.12852836393532474</v>
      </c>
      <c r="M31" s="46">
        <f t="shared" si="10"/>
        <v>0.12391669900400983</v>
      </c>
      <c r="N31" s="46">
        <f t="shared" si="10"/>
        <v>0.16429302566565149</v>
      </c>
    </row>
    <row r="32" spans="1:14" x14ac:dyDescent="0.2">
      <c r="A32" s="5" t="s">
        <v>9</v>
      </c>
      <c r="B32" s="46">
        <f t="shared" ref="B32:N32" si="11">B23/B28</f>
        <v>7.8041011347800116E-2</v>
      </c>
      <c r="C32" s="46">
        <f t="shared" si="11"/>
        <v>8.44890121612972E-2</v>
      </c>
      <c r="D32" s="46">
        <f t="shared" si="11"/>
        <v>8.0986563592858454E-2</v>
      </c>
      <c r="E32" s="46">
        <f t="shared" si="11"/>
        <v>7.4716202270381837E-2</v>
      </c>
      <c r="F32" s="46">
        <f t="shared" si="11"/>
        <v>7.6527614571092833E-2</v>
      </c>
      <c r="G32" s="46">
        <f t="shared" si="11"/>
        <v>0.12070657507360157</v>
      </c>
      <c r="H32" s="46">
        <f t="shared" si="11"/>
        <v>7.6706544686840253E-2</v>
      </c>
      <c r="I32" s="46">
        <f t="shared" si="11"/>
        <v>6.4289573203673692E-2</v>
      </c>
      <c r="J32" s="46">
        <f t="shared" si="11"/>
        <v>6.2210200927357032E-2</v>
      </c>
      <c r="K32" s="46">
        <f t="shared" si="11"/>
        <v>6.1312895701432855E-2</v>
      </c>
      <c r="L32" s="46">
        <f t="shared" si="11"/>
        <v>7.0293231022197866E-2</v>
      </c>
      <c r="M32" s="46">
        <f t="shared" si="11"/>
        <v>5.6655025223127667E-2</v>
      </c>
      <c r="N32" s="46">
        <f t="shared" si="11"/>
        <v>7.3445970707542996E-2</v>
      </c>
    </row>
    <row r="33" spans="1:14" x14ac:dyDescent="0.2">
      <c r="A33" s="5" t="s">
        <v>24</v>
      </c>
      <c r="B33" s="46">
        <f t="shared" ref="B33:N33" si="12">B24/B28</f>
        <v>3.5337447740394184E-2</v>
      </c>
      <c r="C33" s="46">
        <f t="shared" si="12"/>
        <v>3.7017281843396629E-2</v>
      </c>
      <c r="D33" s="46">
        <f t="shared" si="12"/>
        <v>4.1965764770844835E-2</v>
      </c>
      <c r="E33" s="46">
        <f t="shared" si="12"/>
        <v>4.2518059855521158E-2</v>
      </c>
      <c r="F33" s="46">
        <f t="shared" si="12"/>
        <v>5.0822561692126907E-2</v>
      </c>
      <c r="G33" s="46">
        <f t="shared" si="12"/>
        <v>5.2011776251226695E-2</v>
      </c>
      <c r="H33" s="46">
        <f t="shared" si="12"/>
        <v>3.0260380014074596E-2</v>
      </c>
      <c r="I33" s="46">
        <f t="shared" si="12"/>
        <v>3.0524041058887088E-2</v>
      </c>
      <c r="J33" s="46">
        <f t="shared" si="12"/>
        <v>2.7434312210200928E-2</v>
      </c>
      <c r="K33" s="46">
        <f t="shared" si="12"/>
        <v>3.1989336887704098E-2</v>
      </c>
      <c r="L33" s="46">
        <f t="shared" si="12"/>
        <v>2.9323102219786241E-2</v>
      </c>
      <c r="M33" s="46">
        <f t="shared" si="12"/>
        <v>2.3670935195964301E-2</v>
      </c>
      <c r="N33" s="46">
        <f t="shared" si="12"/>
        <v>3.6091137704876597E-2</v>
      </c>
    </row>
    <row r="34" spans="1:14" ht="13.5" customHeight="1" x14ac:dyDescent="0.2">
      <c r="A34" s="5" t="s">
        <v>28</v>
      </c>
      <c r="B34" s="46">
        <f t="shared" ref="B34:N34" si="13">B25/B28</f>
        <v>0.32649810869998008</v>
      </c>
      <c r="C34" s="46">
        <f t="shared" si="13"/>
        <v>0.33571580968636655</v>
      </c>
      <c r="D34" s="46">
        <f t="shared" si="13"/>
        <v>0.32891588441008651</v>
      </c>
      <c r="E34" s="46">
        <f t="shared" si="13"/>
        <v>0.31836945304437564</v>
      </c>
      <c r="F34" s="46">
        <f t="shared" si="13"/>
        <v>0.32726204465334902</v>
      </c>
      <c r="G34" s="46">
        <f t="shared" si="13"/>
        <v>0.32973503434739942</v>
      </c>
      <c r="H34" s="46">
        <f t="shared" si="13"/>
        <v>0.50527797325826884</v>
      </c>
      <c r="I34" s="46">
        <f t="shared" si="13"/>
        <v>0.50621285791464077</v>
      </c>
      <c r="J34" s="46">
        <f t="shared" si="13"/>
        <v>0.5301391035548686</v>
      </c>
      <c r="K34" s="46">
        <f t="shared" si="13"/>
        <v>0.53465511496167939</v>
      </c>
      <c r="L34" s="46">
        <f t="shared" si="13"/>
        <v>0.54453274869827351</v>
      </c>
      <c r="M34" s="46">
        <f t="shared" si="13"/>
        <v>0.56978398654766527</v>
      </c>
      <c r="N34" s="46">
        <f t="shared" si="13"/>
        <v>0.41163610630204844</v>
      </c>
    </row>
    <row r="35" spans="1:14" x14ac:dyDescent="0.2">
      <c r="A35" s="5" t="s">
        <v>1</v>
      </c>
      <c r="B35" s="46">
        <f t="shared" ref="B35:N35" si="14">B26/B28</f>
        <v>0.35377264582918577</v>
      </c>
      <c r="C35" s="46">
        <f t="shared" si="14"/>
        <v>0.35641135054405804</v>
      </c>
      <c r="D35" s="46">
        <f t="shared" si="14"/>
        <v>0.37410270568746551</v>
      </c>
      <c r="E35" s="46">
        <f t="shared" si="14"/>
        <v>0.38751289989680082</v>
      </c>
      <c r="F35" s="46">
        <f t="shared" si="14"/>
        <v>0.36354289071680373</v>
      </c>
      <c r="G35" s="46">
        <f t="shared" si="14"/>
        <v>0.34838076545632973</v>
      </c>
      <c r="H35" s="46">
        <f t="shared" si="14"/>
        <v>0.24278676988036593</v>
      </c>
      <c r="I35" s="46">
        <f t="shared" si="14"/>
        <v>0.26337115072933548</v>
      </c>
      <c r="J35" s="46">
        <f t="shared" si="14"/>
        <v>0.23454404945904173</v>
      </c>
      <c r="K35" s="46">
        <f t="shared" si="14"/>
        <v>0.23408863712095968</v>
      </c>
      <c r="L35" s="46">
        <f t="shared" si="14"/>
        <v>0.22732255412441765</v>
      </c>
      <c r="M35" s="46">
        <f t="shared" si="14"/>
        <v>0.22597335402923296</v>
      </c>
      <c r="N35" s="46">
        <f t="shared" si="14"/>
        <v>0.31453375961988045</v>
      </c>
    </row>
    <row r="36" spans="1:14" x14ac:dyDescent="0.2">
      <c r="A36" s="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s="8" customFormat="1" x14ac:dyDescent="0.2">
      <c r="A37" s="10" t="s">
        <v>13</v>
      </c>
      <c r="B37" s="196">
        <f>SUM(B31:B36)</f>
        <v>1</v>
      </c>
      <c r="C37" s="196">
        <f t="shared" ref="C37:N37" si="15">SUM(C31:C36)</f>
        <v>1</v>
      </c>
      <c r="D37" s="196">
        <f t="shared" si="15"/>
        <v>1</v>
      </c>
      <c r="E37" s="196">
        <f t="shared" si="15"/>
        <v>0.99999999999999989</v>
      </c>
      <c r="F37" s="196">
        <f t="shared" si="15"/>
        <v>1</v>
      </c>
      <c r="G37" s="196">
        <f t="shared" si="15"/>
        <v>1</v>
      </c>
      <c r="H37" s="196">
        <f t="shared" si="15"/>
        <v>1</v>
      </c>
      <c r="I37" s="196">
        <f t="shared" si="15"/>
        <v>1</v>
      </c>
      <c r="J37" s="196">
        <f>SUM(J31:J36)</f>
        <v>0.99999999999999989</v>
      </c>
      <c r="K37" s="196">
        <f t="shared" si="15"/>
        <v>1</v>
      </c>
      <c r="L37" s="196">
        <f t="shared" si="15"/>
        <v>1</v>
      </c>
      <c r="M37" s="196">
        <f t="shared" si="15"/>
        <v>1</v>
      </c>
      <c r="N37" s="196">
        <f t="shared" si="15"/>
        <v>1</v>
      </c>
    </row>
    <row r="38" spans="1:14" ht="2.4500000000000002" customHeight="1" x14ac:dyDescent="0.2">
      <c r="A38" s="11"/>
      <c r="B38" s="96" t="s">
        <v>30</v>
      </c>
      <c r="C38" s="96" t="s">
        <v>31</v>
      </c>
      <c r="D38" s="96" t="s">
        <v>39</v>
      </c>
      <c r="E38" s="96" t="s">
        <v>40</v>
      </c>
      <c r="F38" s="96" t="s">
        <v>41</v>
      </c>
      <c r="G38" s="96" t="s">
        <v>32</v>
      </c>
      <c r="H38" s="96" t="s">
        <v>33</v>
      </c>
      <c r="I38" s="96" t="s">
        <v>34</v>
      </c>
      <c r="J38" s="96" t="s">
        <v>35</v>
      </c>
      <c r="K38" s="96" t="s">
        <v>36</v>
      </c>
      <c r="L38" s="96" t="s">
        <v>37</v>
      </c>
      <c r="M38" s="96" t="s">
        <v>38</v>
      </c>
      <c r="N38" s="11"/>
    </row>
    <row r="39" spans="1:14" x14ac:dyDescent="0.2">
      <c r="A39" s="16" t="s">
        <v>10</v>
      </c>
      <c r="B39" s="4" t="s">
        <v>44</v>
      </c>
      <c r="C39" s="4" t="s">
        <v>45</v>
      </c>
      <c r="D39" s="4" t="s">
        <v>46</v>
      </c>
      <c r="E39" s="4" t="s">
        <v>47</v>
      </c>
      <c r="F39" s="4" t="s">
        <v>48</v>
      </c>
      <c r="G39" s="4" t="s">
        <v>49</v>
      </c>
      <c r="H39" s="4" t="s">
        <v>50</v>
      </c>
      <c r="I39" s="4" t="s">
        <v>51</v>
      </c>
      <c r="J39" s="4" t="s">
        <v>52</v>
      </c>
      <c r="K39" s="4" t="s">
        <v>53</v>
      </c>
      <c r="L39" s="4" t="s">
        <v>54</v>
      </c>
      <c r="M39" s="4" t="s">
        <v>55</v>
      </c>
      <c r="N39" s="4" t="s">
        <v>0</v>
      </c>
    </row>
    <row r="40" spans="1:14" x14ac:dyDescent="0.2">
      <c r="A40" s="5" t="s">
        <v>8</v>
      </c>
      <c r="B40" s="173">
        <f t="shared" ref="B40:N40" si="16">B3/B22</f>
        <v>361.06512301013026</v>
      </c>
      <c r="C40" s="173">
        <f t="shared" si="16"/>
        <v>360.75855752718945</v>
      </c>
      <c r="D40" s="173">
        <f t="shared" si="16"/>
        <v>362.32808038075092</v>
      </c>
      <c r="E40" s="173">
        <f t="shared" si="16"/>
        <v>362.16756126021005</v>
      </c>
      <c r="F40" s="174">
        <f t="shared" si="16"/>
        <v>362.08885298869149</v>
      </c>
      <c r="G40" s="174">
        <f t="shared" si="16"/>
        <v>359.34736842105258</v>
      </c>
      <c r="H40" s="174">
        <f t="shared" si="16"/>
        <v>359.55728155339801</v>
      </c>
      <c r="I40" s="174">
        <f t="shared" si="16"/>
        <v>361.07888446215145</v>
      </c>
      <c r="J40" s="174">
        <f t="shared" si="16"/>
        <v>360.81379310344835</v>
      </c>
      <c r="K40" s="174">
        <f t="shared" si="16"/>
        <v>361.45024154589373</v>
      </c>
      <c r="L40" s="174">
        <f t="shared" si="16"/>
        <v>359.46524520255861</v>
      </c>
      <c r="M40" s="174">
        <f t="shared" si="16"/>
        <v>359.72275574112729</v>
      </c>
      <c r="N40" s="174">
        <f t="shared" si="16"/>
        <v>361.20261518344745</v>
      </c>
    </row>
    <row r="41" spans="1:14" x14ac:dyDescent="0.2">
      <c r="A41" s="5" t="s">
        <v>9</v>
      </c>
      <c r="B41" s="173">
        <f t="shared" ref="B41:N41" si="17">B4/B23</f>
        <v>352.84311224489795</v>
      </c>
      <c r="C41" s="173">
        <f t="shared" si="17"/>
        <v>349.27979797979793</v>
      </c>
      <c r="D41" s="173">
        <f t="shared" si="17"/>
        <v>349.58772727272719</v>
      </c>
      <c r="E41" s="173">
        <f t="shared" si="17"/>
        <v>348.40000000000003</v>
      </c>
      <c r="F41" s="174">
        <f t="shared" si="17"/>
        <v>349.73742802303263</v>
      </c>
      <c r="G41" s="174">
        <f t="shared" si="17"/>
        <v>348.4</v>
      </c>
      <c r="H41" s="174">
        <f t="shared" si="17"/>
        <v>348.4</v>
      </c>
      <c r="I41" s="174">
        <f t="shared" si="17"/>
        <v>348.4</v>
      </c>
      <c r="J41" s="174">
        <f t="shared" si="17"/>
        <v>350.56397515527954</v>
      </c>
      <c r="K41" s="174">
        <f t="shared" si="17"/>
        <v>348.40000000000003</v>
      </c>
      <c r="L41" s="174">
        <f t="shared" si="17"/>
        <v>351.11656920077968</v>
      </c>
      <c r="M41" s="174">
        <f t="shared" si="17"/>
        <v>348.4</v>
      </c>
      <c r="N41" s="174">
        <f t="shared" si="17"/>
        <v>349.77863041982107</v>
      </c>
    </row>
    <row r="42" spans="1:14" x14ac:dyDescent="0.2">
      <c r="A42" s="5" t="s">
        <v>24</v>
      </c>
      <c r="B42" s="173">
        <f t="shared" ref="B42:N42" si="18">B5/B24</f>
        <v>348.4</v>
      </c>
      <c r="C42" s="173">
        <f t="shared" si="18"/>
        <v>350.40806916426516</v>
      </c>
      <c r="D42" s="173">
        <f t="shared" si="18"/>
        <v>348.40000000000003</v>
      </c>
      <c r="E42" s="173">
        <f t="shared" si="18"/>
        <v>350.09126213592242</v>
      </c>
      <c r="F42" s="174">
        <f t="shared" si="18"/>
        <v>352.42774566473986</v>
      </c>
      <c r="G42" s="174">
        <f t="shared" si="18"/>
        <v>361.54716981132077</v>
      </c>
      <c r="H42" s="174">
        <f t="shared" si="18"/>
        <v>348.4</v>
      </c>
      <c r="I42" s="174">
        <f t="shared" si="18"/>
        <v>348.4</v>
      </c>
      <c r="J42" s="174">
        <f t="shared" si="18"/>
        <v>348.40000000000003</v>
      </c>
      <c r="K42" s="174">
        <f t="shared" si="18"/>
        <v>348.40000000000009</v>
      </c>
      <c r="L42" s="174">
        <f t="shared" si="18"/>
        <v>348.40000000000003</v>
      </c>
      <c r="M42" s="174">
        <f t="shared" si="18"/>
        <v>352.20765027322403</v>
      </c>
      <c r="N42" s="174">
        <f t="shared" si="18"/>
        <v>349.86386554621851</v>
      </c>
    </row>
    <row r="43" spans="1:14" x14ac:dyDescent="0.2">
      <c r="A43" s="5" t="s">
        <v>28</v>
      </c>
      <c r="B43" s="173">
        <f t="shared" ref="B43:N43" si="19">B6/B25</f>
        <v>372.65360365853661</v>
      </c>
      <c r="C43" s="173">
        <f t="shared" si="19"/>
        <v>372.45081665077851</v>
      </c>
      <c r="D43" s="173">
        <f t="shared" si="19"/>
        <v>373.1085506435366</v>
      </c>
      <c r="E43" s="173">
        <f t="shared" si="19"/>
        <v>372.10107617504048</v>
      </c>
      <c r="F43" s="174">
        <f t="shared" si="19"/>
        <v>373.5290305206463</v>
      </c>
      <c r="G43" s="174">
        <f t="shared" si="19"/>
        <v>372.96672619047621</v>
      </c>
      <c r="H43" s="174">
        <f t="shared" si="19"/>
        <v>373.93164345403903</v>
      </c>
      <c r="I43" s="174">
        <f t="shared" si="19"/>
        <v>373.24901814300961</v>
      </c>
      <c r="J43" s="174">
        <f t="shared" si="19"/>
        <v>373.07965743440235</v>
      </c>
      <c r="K43" s="174">
        <f t="shared" si="19"/>
        <v>373.48232471174822</v>
      </c>
      <c r="L43" s="174">
        <f t="shared" si="19"/>
        <v>373.45074484146954</v>
      </c>
      <c r="M43" s="174">
        <f t="shared" si="19"/>
        <v>373.54835414301931</v>
      </c>
      <c r="N43" s="174">
        <f t="shared" si="19"/>
        <v>373.09291213851537</v>
      </c>
    </row>
    <row r="44" spans="1:14" x14ac:dyDescent="0.2">
      <c r="A44" s="5" t="s">
        <v>1</v>
      </c>
      <c r="B44" s="173">
        <f t="shared" ref="B44:N44" si="20">B7/B26</f>
        <v>358.00028137310073</v>
      </c>
      <c r="C44" s="173">
        <f t="shared" si="20"/>
        <v>357.62062256809338</v>
      </c>
      <c r="D44" s="173">
        <f t="shared" si="20"/>
        <v>358.16742927429277</v>
      </c>
      <c r="E44" s="173">
        <f t="shared" si="20"/>
        <v>358.31358189081226</v>
      </c>
      <c r="F44" s="174">
        <f t="shared" si="20"/>
        <v>359.01903030303032</v>
      </c>
      <c r="G44" s="174">
        <f t="shared" si="20"/>
        <v>357.86619718309856</v>
      </c>
      <c r="H44" s="174">
        <f t="shared" si="20"/>
        <v>361.791884057971</v>
      </c>
      <c r="I44" s="174">
        <f t="shared" si="20"/>
        <v>359.7</v>
      </c>
      <c r="J44" s="174">
        <f t="shared" si="20"/>
        <v>359.69415156507415</v>
      </c>
      <c r="K44" s="174">
        <f t="shared" si="20"/>
        <v>361.46569395017792</v>
      </c>
      <c r="L44" s="174">
        <f t="shared" si="20"/>
        <v>361.78396624472578</v>
      </c>
      <c r="M44" s="174">
        <f t="shared" si="20"/>
        <v>361.58752146536921</v>
      </c>
      <c r="N44" s="174">
        <f t="shared" si="20"/>
        <v>359.02462434712737</v>
      </c>
    </row>
    <row r="45" spans="1:14" ht="13.5" customHeight="1" x14ac:dyDescent="0.2">
      <c r="A45" s="5"/>
      <c r="B45" s="173"/>
      <c r="C45" s="173"/>
      <c r="D45" s="173"/>
      <c r="E45" s="173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 s="13" customFormat="1" x14ac:dyDescent="0.2">
      <c r="A46" s="94" t="s">
        <v>10</v>
      </c>
      <c r="B46" s="161">
        <f t="shared" ref="B46:N46" si="21">B9/B28</f>
        <v>362.67527573163449</v>
      </c>
      <c r="C46" s="176">
        <f t="shared" si="21"/>
        <v>362.21246212929378</v>
      </c>
      <c r="D46" s="176">
        <f t="shared" si="21"/>
        <v>362.70113749309775</v>
      </c>
      <c r="E46" s="176">
        <f t="shared" si="21"/>
        <v>362.29450154798758</v>
      </c>
      <c r="F46" s="177">
        <f t="shared" si="21"/>
        <v>363.28054935370153</v>
      </c>
      <c r="G46" s="177">
        <f t="shared" si="21"/>
        <v>362.11513248282631</v>
      </c>
      <c r="H46" s="177">
        <f t="shared" si="21"/>
        <v>366.16940182969739</v>
      </c>
      <c r="I46" s="177">
        <f t="shared" si="21"/>
        <v>365.67427336574826</v>
      </c>
      <c r="J46" s="177">
        <f t="shared" si="21"/>
        <v>366.07559505409586</v>
      </c>
      <c r="K46" s="177">
        <f t="shared" si="21"/>
        <v>366.66925691436188</v>
      </c>
      <c r="L46" s="177">
        <f t="shared" si="21"/>
        <v>366.69658262537683</v>
      </c>
      <c r="M46" s="177">
        <f t="shared" si="21"/>
        <v>367.20236709351957</v>
      </c>
      <c r="N46" s="177">
        <f t="shared" si="21"/>
        <v>364.16376505377019</v>
      </c>
    </row>
    <row r="47" spans="1:14" ht="11.25" customHeight="1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</row>
  </sheetData>
  <phoneticPr fontId="0" type="noConversion"/>
  <pageMargins left="0.45" right="0.45" top="0.5" bottom="0.5" header="0.3" footer="0.3"/>
  <pageSetup scale="90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81B9-385D-4596-AD99-B0F40F2F504A}">
  <dimension ref="A1:N22"/>
  <sheetViews>
    <sheetView zoomScale="115" zoomScaleNormal="115" zoomScalePageLayoutView="110" workbookViewId="0">
      <selection activeCell="M12" sqref="M12"/>
    </sheetView>
  </sheetViews>
  <sheetFormatPr defaultColWidth="9.140625" defaultRowHeight="11.25" x14ac:dyDescent="0.2"/>
  <cols>
    <col min="1" max="1" width="12.28515625" style="3" customWidth="1"/>
    <col min="2" max="2" width="12" style="1" bestFit="1" customWidth="1"/>
    <col min="3" max="3" width="12.28515625" style="1" bestFit="1" customWidth="1"/>
    <col min="4" max="4" width="12" style="1" bestFit="1" customWidth="1"/>
    <col min="5" max="6" width="12.85546875" style="1" bestFit="1" customWidth="1"/>
    <col min="7" max="7" width="14.140625" style="1" bestFit="1" customWidth="1"/>
    <col min="8" max="9" width="10.5703125" style="1" bestFit="1" customWidth="1"/>
    <col min="10" max="11" width="12" style="1" bestFit="1" customWidth="1"/>
    <col min="12" max="12" width="12.28515625" style="1" bestFit="1" customWidth="1"/>
    <col min="13" max="13" width="12.28515625" style="1" customWidth="1"/>
    <col min="14" max="14" width="12" style="1" customWidth="1"/>
    <col min="15" max="16384" width="9.140625" style="1"/>
  </cols>
  <sheetData>
    <row r="1" spans="1:14" x14ac:dyDescent="0.2">
      <c r="A1" s="108" t="s">
        <v>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2" customFormat="1" x14ac:dyDescent="0.2">
      <c r="A2" s="17" t="s">
        <v>2</v>
      </c>
      <c r="B2" s="4" t="s">
        <v>44</v>
      </c>
      <c r="C2" s="4" t="s">
        <v>45</v>
      </c>
      <c r="D2" s="4" t="s">
        <v>46</v>
      </c>
      <c r="E2" s="4" t="s">
        <v>47</v>
      </c>
      <c r="F2" s="4" t="s">
        <v>48</v>
      </c>
      <c r="G2" s="4" t="s">
        <v>49</v>
      </c>
      <c r="H2" s="4" t="s">
        <v>50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55</v>
      </c>
      <c r="N2" s="4" t="s">
        <v>0</v>
      </c>
    </row>
    <row r="3" spans="1:14" x14ac:dyDescent="0.2">
      <c r="A3" s="5" t="s">
        <v>1</v>
      </c>
      <c r="B3" s="146">
        <v>0</v>
      </c>
      <c r="C3" s="146">
        <v>0</v>
      </c>
      <c r="D3" s="146">
        <v>0</v>
      </c>
      <c r="E3" s="146">
        <v>0</v>
      </c>
      <c r="F3" s="146">
        <v>0</v>
      </c>
      <c r="G3" s="146">
        <v>0</v>
      </c>
      <c r="H3" s="146">
        <f>+'[5]MAY 2020'!$J$17</f>
        <v>208208</v>
      </c>
      <c r="I3" s="147">
        <f>+'[5]JUN 2020'!$J$17</f>
        <v>707449.6</v>
      </c>
      <c r="J3" s="147">
        <f>+'[5]JUL 2020'!$J$17</f>
        <v>1295465.5999999999</v>
      </c>
      <c r="K3" s="147">
        <f>+'[5]AUG 2020'!$J$17</f>
        <v>1744371.2</v>
      </c>
      <c r="L3" s="147">
        <f>+'[5]SEP 2020'!$J$17</f>
        <v>2184124.7999999998</v>
      </c>
      <c r="M3" s="147">
        <v>2636691.2000000002</v>
      </c>
      <c r="N3" s="147">
        <f t="shared" ref="N3" si="0">SUM(B3:M3)</f>
        <v>8776310.3999999985</v>
      </c>
    </row>
    <row r="4" spans="1:14" x14ac:dyDescent="0.2">
      <c r="A4" s="6" t="s">
        <v>5</v>
      </c>
      <c r="B4" s="161">
        <f t="shared" ref="B4:N4" si="1">SUM(B3:B3)</f>
        <v>0</v>
      </c>
      <c r="C4" s="161">
        <f t="shared" si="1"/>
        <v>0</v>
      </c>
      <c r="D4" s="161">
        <f t="shared" si="1"/>
        <v>0</v>
      </c>
      <c r="E4" s="161">
        <f t="shared" si="1"/>
        <v>0</v>
      </c>
      <c r="F4" s="160">
        <f t="shared" si="1"/>
        <v>0</v>
      </c>
      <c r="G4" s="160">
        <f t="shared" si="1"/>
        <v>0</v>
      </c>
      <c r="H4" s="160">
        <f t="shared" si="1"/>
        <v>208208</v>
      </c>
      <c r="I4" s="160">
        <f t="shared" si="1"/>
        <v>707449.6</v>
      </c>
      <c r="J4" s="160">
        <f t="shared" si="1"/>
        <v>1295465.5999999999</v>
      </c>
      <c r="K4" s="160">
        <f t="shared" si="1"/>
        <v>1744371.2</v>
      </c>
      <c r="L4" s="160">
        <f t="shared" si="1"/>
        <v>2184124.7999999998</v>
      </c>
      <c r="M4" s="160">
        <f t="shared" si="1"/>
        <v>2636691.2000000002</v>
      </c>
      <c r="N4" s="160">
        <f t="shared" si="1"/>
        <v>8776310.3999999985</v>
      </c>
    </row>
    <row r="5" spans="1:14" ht="1.5" customHeight="1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x14ac:dyDescent="0.2">
      <c r="A6" s="16" t="s">
        <v>6</v>
      </c>
      <c r="B6" s="4" t="s">
        <v>44</v>
      </c>
      <c r="C6" s="4" t="s">
        <v>45</v>
      </c>
      <c r="D6" s="4" t="s">
        <v>46</v>
      </c>
      <c r="E6" s="4" t="s">
        <v>47</v>
      </c>
      <c r="F6" s="4" t="s">
        <v>48</v>
      </c>
      <c r="G6" s="4" t="s">
        <v>49</v>
      </c>
      <c r="H6" s="4" t="s">
        <v>50</v>
      </c>
      <c r="I6" s="4" t="s">
        <v>51</v>
      </c>
      <c r="J6" s="4" t="s">
        <v>52</v>
      </c>
      <c r="K6" s="4" t="s">
        <v>53</v>
      </c>
      <c r="L6" s="4" t="s">
        <v>54</v>
      </c>
      <c r="M6" s="4" t="s">
        <v>55</v>
      </c>
      <c r="N6" s="4" t="s">
        <v>0</v>
      </c>
    </row>
    <row r="7" spans="1:14" x14ac:dyDescent="0.2">
      <c r="A7" s="5" t="s">
        <v>1</v>
      </c>
      <c r="B7" s="45"/>
      <c r="C7" s="46"/>
      <c r="D7" s="46"/>
      <c r="E7" s="46"/>
      <c r="F7" s="46"/>
      <c r="G7" s="46"/>
      <c r="H7" s="46">
        <f>H3/H4</f>
        <v>1</v>
      </c>
      <c r="I7" s="46">
        <f t="shared" ref="I7:M7" si="2">I3/I4</f>
        <v>1</v>
      </c>
      <c r="J7" s="46">
        <f t="shared" si="2"/>
        <v>1</v>
      </c>
      <c r="K7" s="46">
        <f t="shared" si="2"/>
        <v>1</v>
      </c>
      <c r="L7" s="46">
        <f t="shared" si="2"/>
        <v>1</v>
      </c>
      <c r="M7" s="46">
        <f t="shared" si="2"/>
        <v>1</v>
      </c>
      <c r="N7" s="46">
        <f>N3/N4</f>
        <v>1</v>
      </c>
    </row>
    <row r="8" spans="1:14" ht="12" thickBot="1" x14ac:dyDescent="0.25">
      <c r="A8" s="19" t="s">
        <v>13</v>
      </c>
      <c r="B8" s="194"/>
      <c r="C8" s="194"/>
      <c r="D8" s="194"/>
      <c r="E8" s="194"/>
      <c r="F8" s="194"/>
      <c r="G8" s="194"/>
      <c r="H8" s="194">
        <f t="shared" ref="H8" si="3">SUM(H7:H7)</f>
        <v>1</v>
      </c>
      <c r="I8" s="194">
        <f t="shared" ref="I8:M8" si="4">SUM(I7:I7)</f>
        <v>1</v>
      </c>
      <c r="J8" s="194">
        <f t="shared" si="4"/>
        <v>1</v>
      </c>
      <c r="K8" s="194">
        <f t="shared" si="4"/>
        <v>1</v>
      </c>
      <c r="L8" s="194">
        <f t="shared" si="4"/>
        <v>1</v>
      </c>
      <c r="M8" s="194">
        <f t="shared" si="4"/>
        <v>1</v>
      </c>
      <c r="N8" s="194">
        <f>SUM(N7:N7)</f>
        <v>1</v>
      </c>
    </row>
    <row r="9" spans="1:14" ht="2.25" customHeight="1" x14ac:dyDescent="0.2"/>
    <row r="10" spans="1:14" ht="1.5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">
      <c r="A11" s="16" t="s">
        <v>20</v>
      </c>
      <c r="B11" s="4" t="s">
        <v>44</v>
      </c>
      <c r="C11" s="4" t="s">
        <v>45</v>
      </c>
      <c r="D11" s="4" t="s">
        <v>46</v>
      </c>
      <c r="E11" s="4" t="s">
        <v>47</v>
      </c>
      <c r="F11" s="4" t="s">
        <v>48</v>
      </c>
      <c r="G11" s="4" t="s">
        <v>49</v>
      </c>
      <c r="H11" s="4" t="s">
        <v>50</v>
      </c>
      <c r="I11" s="4" t="s">
        <v>51</v>
      </c>
      <c r="J11" s="4" t="s">
        <v>52</v>
      </c>
      <c r="K11" s="4" t="s">
        <v>53</v>
      </c>
      <c r="L11" s="4" t="s">
        <v>54</v>
      </c>
      <c r="M11" s="4" t="s">
        <v>55</v>
      </c>
      <c r="N11" s="4" t="s">
        <v>0</v>
      </c>
    </row>
    <row r="12" spans="1:14" x14ac:dyDescent="0.2">
      <c r="A12" s="5" t="s">
        <v>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>+'[5]MAY 2020'!$I$17</f>
        <v>453</v>
      </c>
      <c r="I12" s="7">
        <f>+'[5]JUN 2020'!$I$17</f>
        <v>1536</v>
      </c>
      <c r="J12" s="7">
        <f>+'[5]JUL 2020'!$I$17</f>
        <v>2817</v>
      </c>
      <c r="K12" s="7">
        <f>+'[5]AUG 2020'!$I$17</f>
        <v>3801</v>
      </c>
      <c r="L12" s="7">
        <f>+'[5]SEP 2020'!$I$17</f>
        <v>4767</v>
      </c>
      <c r="M12" s="7">
        <v>5748</v>
      </c>
      <c r="N12" s="7">
        <f t="shared" ref="N12" si="5">SUM(B12:M12)</f>
        <v>19122</v>
      </c>
    </row>
    <row r="13" spans="1:14" x14ac:dyDescent="0.2">
      <c r="A13" s="6" t="s">
        <v>11</v>
      </c>
      <c r="B13" s="162">
        <f t="shared" ref="B13:N13" si="6">SUM(B12:B12)</f>
        <v>0</v>
      </c>
      <c r="C13" s="162">
        <f t="shared" si="6"/>
        <v>0</v>
      </c>
      <c r="D13" s="162">
        <f t="shared" si="6"/>
        <v>0</v>
      </c>
      <c r="E13" s="162">
        <f t="shared" si="6"/>
        <v>0</v>
      </c>
      <c r="F13" s="162">
        <f t="shared" si="6"/>
        <v>0</v>
      </c>
      <c r="G13" s="162">
        <f t="shared" si="6"/>
        <v>0</v>
      </c>
      <c r="H13" s="162">
        <f t="shared" si="6"/>
        <v>453</v>
      </c>
      <c r="I13" s="162">
        <f t="shared" si="6"/>
        <v>1536</v>
      </c>
      <c r="J13" s="162">
        <f t="shared" si="6"/>
        <v>2817</v>
      </c>
      <c r="K13" s="162">
        <f t="shared" si="6"/>
        <v>3801</v>
      </c>
      <c r="L13" s="162">
        <f t="shared" si="6"/>
        <v>4767</v>
      </c>
      <c r="M13" s="162">
        <f t="shared" si="6"/>
        <v>5748</v>
      </c>
      <c r="N13" s="162">
        <f t="shared" si="6"/>
        <v>19122</v>
      </c>
    </row>
    <row r="14" spans="1:14" ht="1.5" customHeight="1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14" x14ac:dyDescent="0.2">
      <c r="A15" s="16" t="s">
        <v>21</v>
      </c>
      <c r="B15" s="4" t="s">
        <v>44</v>
      </c>
      <c r="C15" s="4" t="s">
        <v>45</v>
      </c>
      <c r="D15" s="4" t="s">
        <v>46</v>
      </c>
      <c r="E15" s="4" t="s">
        <v>47</v>
      </c>
      <c r="F15" s="4" t="s">
        <v>48</v>
      </c>
      <c r="G15" s="4" t="s">
        <v>49</v>
      </c>
      <c r="H15" s="4" t="s">
        <v>50</v>
      </c>
      <c r="I15" s="4" t="s">
        <v>51</v>
      </c>
      <c r="J15" s="4" t="s">
        <v>52</v>
      </c>
      <c r="K15" s="4" t="s">
        <v>53</v>
      </c>
      <c r="L15" s="4" t="s">
        <v>54</v>
      </c>
      <c r="M15" s="4" t="s">
        <v>55</v>
      </c>
      <c r="N15" s="4" t="s">
        <v>0</v>
      </c>
    </row>
    <row r="16" spans="1:14" x14ac:dyDescent="0.2">
      <c r="A16" s="5" t="s">
        <v>1</v>
      </c>
      <c r="B16" s="46"/>
      <c r="C16" s="46"/>
      <c r="D16" s="46"/>
      <c r="E16" s="46"/>
      <c r="F16" s="46"/>
      <c r="G16" s="46"/>
      <c r="H16" s="46">
        <f t="shared" ref="H16:N16" si="7">H12/H13</f>
        <v>1</v>
      </c>
      <c r="I16" s="46">
        <f t="shared" si="7"/>
        <v>1</v>
      </c>
      <c r="J16" s="46">
        <f t="shared" si="7"/>
        <v>1</v>
      </c>
      <c r="K16" s="46">
        <f t="shared" si="7"/>
        <v>1</v>
      </c>
      <c r="L16" s="46">
        <f t="shared" si="7"/>
        <v>1</v>
      </c>
      <c r="M16" s="46">
        <f t="shared" si="7"/>
        <v>1</v>
      </c>
      <c r="N16" s="46">
        <f t="shared" si="7"/>
        <v>1</v>
      </c>
    </row>
    <row r="17" spans="1:14" s="8" customFormat="1" x14ac:dyDescent="0.2">
      <c r="A17" s="10" t="s">
        <v>13</v>
      </c>
      <c r="B17" s="196"/>
      <c r="C17" s="196"/>
      <c r="D17" s="196"/>
      <c r="E17" s="196"/>
      <c r="F17" s="196"/>
      <c r="G17" s="196"/>
      <c r="H17" s="196">
        <f t="shared" ref="H17:N17" si="8">SUM(H16:H16)</f>
        <v>1</v>
      </c>
      <c r="I17" s="196">
        <f t="shared" si="8"/>
        <v>1</v>
      </c>
      <c r="J17" s="196">
        <f t="shared" si="8"/>
        <v>1</v>
      </c>
      <c r="K17" s="196">
        <f t="shared" si="8"/>
        <v>1</v>
      </c>
      <c r="L17" s="196">
        <f t="shared" si="8"/>
        <v>1</v>
      </c>
      <c r="M17" s="196">
        <f t="shared" si="8"/>
        <v>1</v>
      </c>
      <c r="N17" s="196">
        <f t="shared" si="8"/>
        <v>1</v>
      </c>
    </row>
    <row r="18" spans="1:14" ht="2.4500000000000002" customHeight="1" x14ac:dyDescent="0.2">
      <c r="A18" s="96"/>
      <c r="B18" s="96" t="s">
        <v>30</v>
      </c>
      <c r="C18" s="96" t="s">
        <v>31</v>
      </c>
      <c r="D18" s="96" t="s">
        <v>39</v>
      </c>
      <c r="E18" s="96" t="s">
        <v>40</v>
      </c>
      <c r="F18" s="96" t="s">
        <v>41</v>
      </c>
      <c r="G18" s="96" t="s">
        <v>32</v>
      </c>
      <c r="H18" s="96" t="s">
        <v>33</v>
      </c>
      <c r="I18" s="96" t="s">
        <v>34</v>
      </c>
      <c r="J18" s="96" t="s">
        <v>35</v>
      </c>
      <c r="K18" s="96" t="s">
        <v>36</v>
      </c>
      <c r="L18" s="96" t="s">
        <v>37</v>
      </c>
      <c r="M18" s="96" t="s">
        <v>38</v>
      </c>
      <c r="N18" s="96"/>
    </row>
    <row r="19" spans="1:14" x14ac:dyDescent="0.2">
      <c r="A19" s="16" t="s">
        <v>10</v>
      </c>
      <c r="B19" s="4" t="s">
        <v>44</v>
      </c>
      <c r="C19" s="4" t="s">
        <v>45</v>
      </c>
      <c r="D19" s="4" t="s">
        <v>46</v>
      </c>
      <c r="E19" s="4" t="s">
        <v>47</v>
      </c>
      <c r="F19" s="4" t="s">
        <v>48</v>
      </c>
      <c r="G19" s="4" t="s">
        <v>49</v>
      </c>
      <c r="H19" s="4" t="s">
        <v>50</v>
      </c>
      <c r="I19" s="4" t="s">
        <v>51</v>
      </c>
      <c r="J19" s="4" t="s">
        <v>52</v>
      </c>
      <c r="K19" s="4" t="s">
        <v>53</v>
      </c>
      <c r="L19" s="4" t="s">
        <v>54</v>
      </c>
      <c r="M19" s="4" t="s">
        <v>55</v>
      </c>
      <c r="N19" s="4" t="s">
        <v>0</v>
      </c>
    </row>
    <row r="20" spans="1:14" x14ac:dyDescent="0.2">
      <c r="A20" s="5" t="s">
        <v>1</v>
      </c>
      <c r="B20" s="173">
        <v>0</v>
      </c>
      <c r="C20" s="173">
        <v>0</v>
      </c>
      <c r="D20" s="173">
        <v>0</v>
      </c>
      <c r="E20" s="173">
        <v>0</v>
      </c>
      <c r="F20" s="174"/>
      <c r="G20" s="174"/>
      <c r="H20" s="174">
        <f t="shared" ref="H20:N21" si="9">H3/H12</f>
        <v>459.62030905077262</v>
      </c>
      <c r="I20" s="174">
        <f t="shared" si="9"/>
        <v>460.57916666666665</v>
      </c>
      <c r="J20" s="174">
        <f t="shared" si="9"/>
        <v>459.87419240326585</v>
      </c>
      <c r="K20" s="174">
        <f t="shared" si="9"/>
        <v>458.92428308339908</v>
      </c>
      <c r="L20" s="174">
        <f t="shared" si="9"/>
        <v>458.17595972309624</v>
      </c>
      <c r="M20" s="174">
        <f t="shared" si="9"/>
        <v>458.71454418928329</v>
      </c>
      <c r="N20" s="174">
        <f t="shared" si="9"/>
        <v>458.96404141826162</v>
      </c>
    </row>
    <row r="21" spans="1:14" s="13" customFormat="1" x14ac:dyDescent="0.2">
      <c r="A21" s="94" t="s">
        <v>10</v>
      </c>
      <c r="B21" s="161">
        <v>0</v>
      </c>
      <c r="C21" s="176">
        <v>0</v>
      </c>
      <c r="D21" s="176">
        <v>0</v>
      </c>
      <c r="E21" s="176">
        <v>0</v>
      </c>
      <c r="F21" s="177"/>
      <c r="G21" s="177"/>
      <c r="H21" s="177">
        <f t="shared" si="9"/>
        <v>459.62030905077262</v>
      </c>
      <c r="I21" s="177">
        <f t="shared" si="9"/>
        <v>460.57916666666665</v>
      </c>
      <c r="J21" s="177">
        <f t="shared" si="9"/>
        <v>459.87419240326585</v>
      </c>
      <c r="K21" s="177">
        <f t="shared" si="9"/>
        <v>458.92428308339908</v>
      </c>
      <c r="L21" s="177">
        <f t="shared" si="9"/>
        <v>458.17595972309624</v>
      </c>
      <c r="M21" s="177">
        <f t="shared" si="9"/>
        <v>458.71454418928329</v>
      </c>
      <c r="N21" s="177">
        <f t="shared" si="9"/>
        <v>458.96404141826162</v>
      </c>
    </row>
    <row r="22" spans="1:14" ht="11.25" customHeight="1" x14ac:dyDescent="0.2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</row>
  </sheetData>
  <pageMargins left="0.45" right="0.45" top="0.5" bottom="0.5" header="0.3" footer="0.3"/>
  <pageSetup scale="90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zoomScale="130" zoomScaleNormal="130" zoomScalePageLayoutView="110" workbookViewId="0">
      <selection activeCell="M22" sqref="M22:M26"/>
    </sheetView>
  </sheetViews>
  <sheetFormatPr defaultColWidth="9.140625" defaultRowHeight="11.25" x14ac:dyDescent="0.2"/>
  <cols>
    <col min="1" max="1" width="11.7109375" style="3" customWidth="1"/>
    <col min="2" max="2" width="12" style="1" bestFit="1" customWidth="1"/>
    <col min="3" max="3" width="10.7109375" style="1" bestFit="1" customWidth="1"/>
    <col min="4" max="5" width="12" style="1" bestFit="1" customWidth="1"/>
    <col min="6" max="11" width="10.7109375" style="1" bestFit="1" customWidth="1"/>
    <col min="12" max="12" width="11.140625" style="1" bestFit="1" customWidth="1"/>
    <col min="13" max="13" width="12.28515625" style="1" customWidth="1"/>
    <col min="14" max="14" width="12" style="1" bestFit="1" customWidth="1"/>
    <col min="15" max="16384" width="9.140625" style="1"/>
  </cols>
  <sheetData>
    <row r="1" spans="1:14" x14ac:dyDescent="0.2">
      <c r="A1" s="108" t="s">
        <v>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">
      <c r="A2" s="17" t="s">
        <v>3</v>
      </c>
      <c r="B2" s="4" t="s">
        <v>44</v>
      </c>
      <c r="C2" s="4" t="s">
        <v>45</v>
      </c>
      <c r="D2" s="4" t="s">
        <v>46</v>
      </c>
      <c r="E2" s="4" t="s">
        <v>47</v>
      </c>
      <c r="F2" s="4" t="s">
        <v>48</v>
      </c>
      <c r="G2" s="4" t="s">
        <v>49</v>
      </c>
      <c r="H2" s="4" t="s">
        <v>50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55</v>
      </c>
      <c r="N2" s="4" t="s">
        <v>0</v>
      </c>
    </row>
    <row r="3" spans="1:14" x14ac:dyDescent="0.2">
      <c r="A3" s="5" t="s">
        <v>8</v>
      </c>
      <c r="B3" s="146">
        <v>208104</v>
      </c>
      <c r="C3" s="146">
        <v>188728.8</v>
      </c>
      <c r="D3" s="146">
        <v>229273.19999999998</v>
      </c>
      <c r="E3" s="146">
        <v>200928</v>
      </c>
      <c r="F3" s="146">
        <f>+'[1]Mar 2020'!$J$24</f>
        <v>116251.2</v>
      </c>
      <c r="G3" s="146">
        <f>+'[1]Apr 2020'!$J$24</f>
        <v>19016.400000000001</v>
      </c>
      <c r="H3" s="146">
        <v>41620.800000000003</v>
      </c>
      <c r="I3" s="147">
        <f>+'[1]June 2020'!$J$27</f>
        <v>105487.2</v>
      </c>
      <c r="J3" s="147">
        <f>+'[1]Jul 2020'!$J$27</f>
        <v>137779.20000000001</v>
      </c>
      <c r="K3" s="147">
        <f>+'[1]Aug 2020'!$J$27</f>
        <v>136702.79999999999</v>
      </c>
      <c r="L3" s="147">
        <f>+'[1]Sep 2020'!$J$27</f>
        <v>150337.19999999998</v>
      </c>
      <c r="M3" s="147">
        <v>169712.402</v>
      </c>
      <c r="N3" s="147">
        <f t="shared" ref="N3:N7" si="0">SUM(B3:M3)</f>
        <v>1703941.202</v>
      </c>
    </row>
    <row r="4" spans="1:14" x14ac:dyDescent="0.2">
      <c r="A4" s="5" t="s">
        <v>9</v>
      </c>
      <c r="B4" s="146">
        <v>206313</v>
      </c>
      <c r="C4" s="146">
        <v>178354.8</v>
      </c>
      <c r="D4" s="146">
        <v>191851.92</v>
      </c>
      <c r="E4" s="146">
        <v>173855.76</v>
      </c>
      <c r="F4" s="146">
        <f>'[2]March 2020'!$J$15</f>
        <v>130793.52</v>
      </c>
      <c r="G4" s="146">
        <v>21209.759999999998</v>
      </c>
      <c r="H4" s="146">
        <v>23137.920000000002</v>
      </c>
      <c r="I4" s="147">
        <f>+'[2]June 2020'!$J$15</f>
        <v>51417.599999999999</v>
      </c>
      <c r="J4" s="147">
        <f>+'[2]July 2020'!$J$15</f>
        <v>93515.760000000009</v>
      </c>
      <c r="K4" s="147">
        <f>+'[2]Aug 2020'!$J$15</f>
        <v>97050.72</v>
      </c>
      <c r="L4" s="147">
        <f>+'[2]Sep 2020'!$J$15</f>
        <v>117617.76000000001</v>
      </c>
      <c r="M4" s="147">
        <v>119224.56</v>
      </c>
      <c r="N4" s="147">
        <f t="shared" si="0"/>
        <v>1404343.08</v>
      </c>
    </row>
    <row r="5" spans="1:14" x14ac:dyDescent="0.2">
      <c r="A5" s="5" t="s">
        <v>24</v>
      </c>
      <c r="B5" s="146">
        <v>14304.16</v>
      </c>
      <c r="C5" s="146">
        <v>11816.48</v>
      </c>
      <c r="D5" s="146">
        <v>15237.04</v>
      </c>
      <c r="E5" s="146">
        <v>13371.279999999999</v>
      </c>
      <c r="F5" s="146">
        <f>'[3]MARCH 2020'!$J$20</f>
        <v>12749.36</v>
      </c>
      <c r="G5" s="146">
        <v>1243.8399999999999</v>
      </c>
      <c r="H5" s="146">
        <v>1243.8399999999999</v>
      </c>
      <c r="I5" s="147">
        <f>+'[3]JUN 2020'!$J$18</f>
        <v>5597.28</v>
      </c>
      <c r="J5" s="147">
        <f>+'[3]JUL 2020'!$J$18</f>
        <v>6841.119999999999</v>
      </c>
      <c r="K5" s="205">
        <f>+'[3]AUG 2020'!$J$18</f>
        <v>8084.9599999999991</v>
      </c>
      <c r="L5" s="147">
        <f>+'[3]SEP 2020'!$J$18</f>
        <v>9950.7199999999993</v>
      </c>
      <c r="M5" s="147">
        <v>5908.24</v>
      </c>
      <c r="N5" s="147">
        <f>SUM(B5:M5)</f>
        <v>106348.31999999999</v>
      </c>
    </row>
    <row r="6" spans="1:14" x14ac:dyDescent="0.2">
      <c r="A6" s="5" t="s">
        <v>28</v>
      </c>
      <c r="B6" s="146">
        <v>539110.68000000005</v>
      </c>
      <c r="C6" s="146">
        <v>500234.16</v>
      </c>
      <c r="D6" s="146">
        <v>576267</v>
      </c>
      <c r="E6" s="146">
        <v>540486.84</v>
      </c>
      <c r="F6" s="146">
        <f>[4]MARCH!$J$29</f>
        <v>334406.88</v>
      </c>
      <c r="G6" s="146">
        <v>51606</v>
      </c>
      <c r="H6" s="146">
        <v>106996.44</v>
      </c>
      <c r="I6" s="147">
        <f>+'[4]JUN 2020'!$J$25</f>
        <v>272479.68</v>
      </c>
      <c r="J6" s="147">
        <f>+'[4]JUL 2020'!$J$25</f>
        <v>408719.52</v>
      </c>
      <c r="K6" s="147">
        <f>+'[4]AUG 2020'!$J$25</f>
        <v>505738.8</v>
      </c>
      <c r="L6" s="147">
        <f>+'[4]SEP 2020'!$J$25</f>
        <v>537734.52</v>
      </c>
      <c r="M6" s="147">
        <v>564913.67999999993</v>
      </c>
      <c r="N6" s="147">
        <f t="shared" si="0"/>
        <v>4938694.1999999993</v>
      </c>
    </row>
    <row r="7" spans="1:14" x14ac:dyDescent="0.2">
      <c r="A7" s="5" t="s">
        <v>1</v>
      </c>
      <c r="B7" s="146">
        <v>100129.32</v>
      </c>
      <c r="C7" s="146">
        <v>97019.520000000004</v>
      </c>
      <c r="D7" s="146">
        <v>92355.12</v>
      </c>
      <c r="E7" s="146">
        <v>93909.919999999984</v>
      </c>
      <c r="F7" s="146">
        <v>56905.68</v>
      </c>
      <c r="G7" s="146">
        <v>12749.36</v>
      </c>
      <c r="H7" s="146">
        <v>18968.559999999998</v>
      </c>
      <c r="I7" s="147">
        <f>+'[5]JUN 2020'!$J$24</f>
        <v>38870</v>
      </c>
      <c r="J7" s="147">
        <f>+'[5]JUL 2020'!$J$24</f>
        <v>52552.240000000005</v>
      </c>
      <c r="K7" s="147">
        <f>+'[5]AUG 2020'!$J$24</f>
        <v>68100.239999999991</v>
      </c>
      <c r="L7" s="147">
        <f>+'[5]SEP 2020'!$J$24</f>
        <v>86757.84</v>
      </c>
      <c r="M7" s="147">
        <v>72142.720000000001</v>
      </c>
      <c r="N7" s="147">
        <f t="shared" si="0"/>
        <v>790460.5199999999</v>
      </c>
    </row>
    <row r="8" spans="1:14" x14ac:dyDescent="0.2">
      <c r="A8" s="5"/>
      <c r="B8" s="147"/>
      <c r="C8" s="147"/>
      <c r="D8" s="147"/>
      <c r="E8" s="147"/>
      <c r="F8" s="147"/>
      <c r="G8" s="147"/>
      <c r="H8" s="146"/>
      <c r="I8" s="147"/>
      <c r="J8" s="147"/>
      <c r="K8" s="147"/>
      <c r="L8" s="146"/>
      <c r="M8" s="147"/>
      <c r="N8" s="147"/>
    </row>
    <row r="9" spans="1:14" x14ac:dyDescent="0.2">
      <c r="A9" s="6" t="s">
        <v>5</v>
      </c>
      <c r="B9" s="160">
        <f>SUM(B3:B8)</f>
        <v>1067961.1600000001</v>
      </c>
      <c r="C9" s="160">
        <f t="shared" ref="C9:N9" si="1">SUM(C3:C8)</f>
        <v>976153.76</v>
      </c>
      <c r="D9" s="160">
        <f t="shared" si="1"/>
        <v>1104984.2799999998</v>
      </c>
      <c r="E9" s="161">
        <f t="shared" si="1"/>
        <v>1022551.8</v>
      </c>
      <c r="F9" s="160">
        <f t="shared" si="1"/>
        <v>651106.64</v>
      </c>
      <c r="G9" s="161">
        <f t="shared" si="1"/>
        <v>105825.36</v>
      </c>
      <c r="H9" s="161">
        <f>SUM(H3:H8)</f>
        <v>191967.56</v>
      </c>
      <c r="I9" s="160">
        <f t="shared" si="1"/>
        <v>473851.76</v>
      </c>
      <c r="J9" s="160">
        <f t="shared" si="1"/>
        <v>699407.84000000008</v>
      </c>
      <c r="K9" s="160">
        <f t="shared" si="1"/>
        <v>815677.52</v>
      </c>
      <c r="L9" s="160">
        <f t="shared" si="1"/>
        <v>902398.03999999992</v>
      </c>
      <c r="M9" s="161">
        <f t="shared" si="1"/>
        <v>931901.60199999996</v>
      </c>
      <c r="N9" s="160">
        <f t="shared" si="1"/>
        <v>8943787.3219999988</v>
      </c>
    </row>
    <row r="10" spans="1:14" ht="4.5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">
      <c r="A11" s="16" t="s">
        <v>6</v>
      </c>
      <c r="B11" s="4" t="s">
        <v>44</v>
      </c>
      <c r="C11" s="4" t="s">
        <v>45</v>
      </c>
      <c r="D11" s="4" t="s">
        <v>46</v>
      </c>
      <c r="E11" s="4" t="s">
        <v>47</v>
      </c>
      <c r="F11" s="4" t="s">
        <v>48</v>
      </c>
      <c r="G11" s="4" t="s">
        <v>49</v>
      </c>
      <c r="H11" s="4" t="s">
        <v>50</v>
      </c>
      <c r="I11" s="4" t="s">
        <v>51</v>
      </c>
      <c r="J11" s="4" t="s">
        <v>52</v>
      </c>
      <c r="K11" s="4" t="s">
        <v>53</v>
      </c>
      <c r="L11" s="4" t="s">
        <v>54</v>
      </c>
      <c r="M11" s="4" t="s">
        <v>55</v>
      </c>
      <c r="N11" s="4" t="s">
        <v>0</v>
      </c>
    </row>
    <row r="12" spans="1:14" x14ac:dyDescent="0.2">
      <c r="A12" s="5" t="s">
        <v>8</v>
      </c>
      <c r="B12" s="45">
        <f t="shared" ref="B12:M12" si="2">B3/B9</f>
        <v>0.19486101910297934</v>
      </c>
      <c r="C12" s="46">
        <f t="shared" si="2"/>
        <v>0.19333921328131748</v>
      </c>
      <c r="D12" s="46">
        <f t="shared" si="2"/>
        <v>0.20749001062711953</v>
      </c>
      <c r="E12" s="46">
        <f t="shared" si="2"/>
        <v>0.19649664691803387</v>
      </c>
      <c r="F12" s="46">
        <f t="shared" si="2"/>
        <v>0.17854402467773942</v>
      </c>
      <c r="G12" s="46">
        <f t="shared" si="2"/>
        <v>0.17969605773134154</v>
      </c>
      <c r="H12" s="46">
        <f t="shared" si="2"/>
        <v>0.21681163213201232</v>
      </c>
      <c r="I12" s="46">
        <f t="shared" si="2"/>
        <v>0.2226164570962024</v>
      </c>
      <c r="J12" s="46">
        <f t="shared" si="2"/>
        <v>0.19699407430148339</v>
      </c>
      <c r="K12" s="46">
        <f t="shared" si="2"/>
        <v>0.16759417373669927</v>
      </c>
      <c r="L12" s="46">
        <f t="shared" si="2"/>
        <v>0.1665974363153537</v>
      </c>
      <c r="M12" s="46">
        <f t="shared" si="2"/>
        <v>0.18211407903556753</v>
      </c>
      <c r="N12" s="46">
        <f>N3/N9</f>
        <v>0.19051673979418451</v>
      </c>
    </row>
    <row r="13" spans="1:14" x14ac:dyDescent="0.2">
      <c r="A13" s="5" t="s">
        <v>9</v>
      </c>
      <c r="B13" s="45">
        <f t="shared" ref="B13:N13" si="3">B4/B9</f>
        <v>0.19318399182232429</v>
      </c>
      <c r="C13" s="46">
        <f t="shared" si="3"/>
        <v>0.18271178917550857</v>
      </c>
      <c r="D13" s="46">
        <f t="shared" si="3"/>
        <v>0.17362411707793712</v>
      </c>
      <c r="E13" s="46">
        <f t="shared" si="3"/>
        <v>0.17002146981698141</v>
      </c>
      <c r="F13" s="46">
        <f t="shared" si="3"/>
        <v>0.20087879920868262</v>
      </c>
      <c r="G13" s="46">
        <f t="shared" si="3"/>
        <v>0.200422280632922</v>
      </c>
      <c r="H13" s="46">
        <f t="shared" si="3"/>
        <v>0.12053036460952049</v>
      </c>
      <c r="I13" s="46">
        <f t="shared" si="3"/>
        <v>0.10850988503239915</v>
      </c>
      <c r="J13" s="46">
        <f t="shared" si="3"/>
        <v>0.13370705138220926</v>
      </c>
      <c r="K13" s="46">
        <f t="shared" si="3"/>
        <v>0.11898172699426607</v>
      </c>
      <c r="L13" s="46">
        <f t="shared" si="3"/>
        <v>0.13033911288193847</v>
      </c>
      <c r="M13" s="46">
        <f t="shared" si="3"/>
        <v>0.12793685486120668</v>
      </c>
      <c r="N13" s="46">
        <f t="shared" si="3"/>
        <v>0.15701883658901256</v>
      </c>
    </row>
    <row r="14" spans="1:14" x14ac:dyDescent="0.2">
      <c r="A14" s="5" t="s">
        <v>24</v>
      </c>
      <c r="B14" s="45">
        <f t="shared" ref="B14:N14" si="4">B5/B9</f>
        <v>1.3393895336043867E-2</v>
      </c>
      <c r="C14" s="46">
        <f t="shared" si="4"/>
        <v>1.2105142124330904E-2</v>
      </c>
      <c r="D14" s="46">
        <f t="shared" si="4"/>
        <v>1.3789372641572787E-2</v>
      </c>
      <c r="E14" s="46">
        <f t="shared" si="4"/>
        <v>1.3076384003235825E-2</v>
      </c>
      <c r="F14" s="46">
        <f t="shared" si="4"/>
        <v>1.9581062788731507E-2</v>
      </c>
      <c r="G14" s="46">
        <f t="shared" si="4"/>
        <v>1.1753704405068878E-2</v>
      </c>
      <c r="H14" s="46">
        <f t="shared" si="4"/>
        <v>6.4794280867038158E-3</v>
      </c>
      <c r="I14" s="46">
        <f t="shared" si="4"/>
        <v>1.1812301805104617E-2</v>
      </c>
      <c r="J14" s="46">
        <f t="shared" si="4"/>
        <v>9.781302994830595E-3</v>
      </c>
      <c r="K14" s="46">
        <f t="shared" si="4"/>
        <v>9.911956381978013E-3</v>
      </c>
      <c r="L14" s="46">
        <f t="shared" si="4"/>
        <v>1.1026974305041709E-2</v>
      </c>
      <c r="M14" s="46">
        <f t="shared" si="4"/>
        <v>6.3399826626760105E-3</v>
      </c>
      <c r="N14" s="46">
        <f t="shared" si="4"/>
        <v>1.1890747864543196E-2</v>
      </c>
    </row>
    <row r="15" spans="1:14" x14ac:dyDescent="0.2">
      <c r="A15" s="5" t="s">
        <v>28</v>
      </c>
      <c r="B15" s="45">
        <f t="shared" ref="B15:N15" si="5">B6/B9</f>
        <v>0.50480363911361714</v>
      </c>
      <c r="C15" s="46">
        <f t="shared" si="5"/>
        <v>0.51245426745065237</v>
      </c>
      <c r="D15" s="46">
        <f t="shared" si="5"/>
        <v>0.52151601649934798</v>
      </c>
      <c r="E15" s="46">
        <f t="shared" si="5"/>
        <v>0.5285667092855344</v>
      </c>
      <c r="F15" s="46">
        <f t="shared" si="5"/>
        <v>0.51359771112148389</v>
      </c>
      <c r="G15" s="46">
        <f t="shared" si="5"/>
        <v>0.48765248707871156</v>
      </c>
      <c r="H15" s="46">
        <f t="shared" si="5"/>
        <v>0.55736729684953024</v>
      </c>
      <c r="I15" s="46">
        <f t="shared" si="5"/>
        <v>0.5750314824197339</v>
      </c>
      <c r="J15" s="46">
        <f t="shared" si="5"/>
        <v>0.58437938013391433</v>
      </c>
      <c r="K15" s="46">
        <f t="shared" si="5"/>
        <v>0.62002297182347255</v>
      </c>
      <c r="L15" s="46">
        <f t="shared" si="5"/>
        <v>0.59589504427558382</v>
      </c>
      <c r="M15" s="46">
        <f t="shared" si="5"/>
        <v>0.60619455829629532</v>
      </c>
      <c r="N15" s="46">
        <f t="shared" si="5"/>
        <v>0.5521927145843194</v>
      </c>
    </row>
    <row r="16" spans="1:14" x14ac:dyDescent="0.2">
      <c r="A16" s="5" t="s">
        <v>1</v>
      </c>
      <c r="B16" s="45">
        <f t="shared" ref="B16:N16" si="6">B7/B9</f>
        <v>9.3757454625035236E-2</v>
      </c>
      <c r="C16" s="46">
        <f t="shared" si="6"/>
        <v>9.9389587968190585E-2</v>
      </c>
      <c r="D16" s="46">
        <f t="shared" si="6"/>
        <v>8.3580483154022805E-2</v>
      </c>
      <c r="E16" s="46">
        <f t="shared" si="6"/>
        <v>9.1838789976214391E-2</v>
      </c>
      <c r="F16" s="46">
        <f t="shared" si="6"/>
        <v>8.7398402203362563E-2</v>
      </c>
      <c r="G16" s="46">
        <f t="shared" si="6"/>
        <v>0.12047547015195602</v>
      </c>
      <c r="H16" s="46">
        <f t="shared" si="6"/>
        <v>9.8811278322233187E-2</v>
      </c>
      <c r="I16" s="46">
        <f t="shared" si="6"/>
        <v>8.2029873646559837E-2</v>
      </c>
      <c r="J16" s="46">
        <f t="shared" si="6"/>
        <v>7.513819118756232E-2</v>
      </c>
      <c r="K16" s="46">
        <f t="shared" si="6"/>
        <v>8.3489171063584042E-2</v>
      </c>
      <c r="L16" s="46">
        <f t="shared" si="6"/>
        <v>9.6141432222082407E-2</v>
      </c>
      <c r="M16" s="46">
        <f t="shared" si="6"/>
        <v>7.7414525144254454E-2</v>
      </c>
      <c r="N16" s="46">
        <f t="shared" si="6"/>
        <v>8.8380961167940433E-2</v>
      </c>
    </row>
    <row r="17" spans="1:14" x14ac:dyDescent="0.2">
      <c r="A17" s="5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12" thickBot="1" x14ac:dyDescent="0.25">
      <c r="A18" s="12" t="s">
        <v>13</v>
      </c>
      <c r="B18" s="194">
        <f t="shared" ref="B18:N18" si="7">SUM(B12:B17)</f>
        <v>0.99999999999999989</v>
      </c>
      <c r="C18" s="194">
        <f t="shared" si="7"/>
        <v>0.99999999999999978</v>
      </c>
      <c r="D18" s="194">
        <f t="shared" si="7"/>
        <v>1.0000000000000002</v>
      </c>
      <c r="E18" s="194">
        <f t="shared" si="7"/>
        <v>0.99999999999999989</v>
      </c>
      <c r="F18" s="194">
        <f t="shared" si="7"/>
        <v>1</v>
      </c>
      <c r="G18" s="194">
        <f t="shared" si="7"/>
        <v>1</v>
      </c>
      <c r="H18" s="194">
        <f t="shared" si="7"/>
        <v>1</v>
      </c>
      <c r="I18" s="194">
        <f>SUM(I12:I17)</f>
        <v>1</v>
      </c>
      <c r="J18" s="194">
        <f t="shared" si="7"/>
        <v>1</v>
      </c>
      <c r="K18" s="194">
        <f t="shared" si="7"/>
        <v>0.99999999999999989</v>
      </c>
      <c r="L18" s="194">
        <f t="shared" si="7"/>
        <v>1.0000000000000002</v>
      </c>
      <c r="M18" s="194">
        <f t="shared" si="7"/>
        <v>1</v>
      </c>
      <c r="N18" s="194">
        <f t="shared" si="7"/>
        <v>1.0000000000000002</v>
      </c>
    </row>
    <row r="19" spans="1:14" ht="1.5" customHeight="1" x14ac:dyDescent="0.2"/>
    <row r="20" spans="1:14" ht="3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x14ac:dyDescent="0.2">
      <c r="A21" s="16" t="s">
        <v>20</v>
      </c>
      <c r="B21" s="4" t="s">
        <v>44</v>
      </c>
      <c r="C21" s="4" t="s">
        <v>45</v>
      </c>
      <c r="D21" s="4" t="s">
        <v>46</v>
      </c>
      <c r="E21" s="4" t="s">
        <v>47</v>
      </c>
      <c r="F21" s="4" t="s">
        <v>48</v>
      </c>
      <c r="G21" s="4" t="s">
        <v>49</v>
      </c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4" t="s">
        <v>0</v>
      </c>
    </row>
    <row r="22" spans="1:14" x14ac:dyDescent="0.2">
      <c r="A22" s="5" t="s">
        <v>8</v>
      </c>
      <c r="B22" s="7">
        <v>577</v>
      </c>
      <c r="C22" s="7">
        <v>523</v>
      </c>
      <c r="D22" s="7">
        <v>636</v>
      </c>
      <c r="E22" s="7">
        <v>558</v>
      </c>
      <c r="F22" s="7">
        <f>+'[1]Mar 2020'!$I$24</f>
        <v>321</v>
      </c>
      <c r="G22" s="7">
        <f>+'[1]Apr 2020'!$I$24</f>
        <v>53</v>
      </c>
      <c r="H22" s="7">
        <v>116</v>
      </c>
      <c r="I22" s="7">
        <f>+'[1]June 2020'!$I$27</f>
        <v>292</v>
      </c>
      <c r="J22" s="7">
        <f>+'[1]Jul 2020'!$I$27</f>
        <v>380</v>
      </c>
      <c r="K22" s="7">
        <f>+'[1]Aug 2020'!$I$27</f>
        <v>381</v>
      </c>
      <c r="L22" s="7">
        <f>+'[1]Sep 2020'!$I$27</f>
        <v>419</v>
      </c>
      <c r="M22" s="7">
        <v>469</v>
      </c>
      <c r="N22" s="7">
        <f t="shared" ref="N22:N26" si="8">SUM(B22:M22)</f>
        <v>4725</v>
      </c>
    </row>
    <row r="23" spans="1:14" x14ac:dyDescent="0.2">
      <c r="A23" s="5" t="s">
        <v>9</v>
      </c>
      <c r="B23" s="7">
        <v>634</v>
      </c>
      <c r="C23" s="7">
        <v>555</v>
      </c>
      <c r="D23" s="7">
        <v>593</v>
      </c>
      <c r="E23" s="7">
        <v>541</v>
      </c>
      <c r="F23" s="7">
        <v>407</v>
      </c>
      <c r="G23" s="7">
        <v>66</v>
      </c>
      <c r="H23" s="7">
        <v>72</v>
      </c>
      <c r="I23" s="7">
        <f>+'[2]June 2020'!$I$15</f>
        <v>160</v>
      </c>
      <c r="J23" s="7">
        <f>+'[2]July 2020'!$I$15</f>
        <v>291</v>
      </c>
      <c r="K23" s="7">
        <f>+'[2]Aug 2020'!$I$15</f>
        <v>302</v>
      </c>
      <c r="L23" s="7">
        <f>+'[2]Sep 2020'!$I$15</f>
        <v>364</v>
      </c>
      <c r="M23" s="7">
        <v>370</v>
      </c>
      <c r="N23" s="7">
        <f t="shared" si="8"/>
        <v>4355</v>
      </c>
    </row>
    <row r="24" spans="1:14" x14ac:dyDescent="0.2">
      <c r="A24" s="5" t="s">
        <v>24</v>
      </c>
      <c r="B24" s="7">
        <v>46</v>
      </c>
      <c r="C24" s="7">
        <v>38</v>
      </c>
      <c r="D24" s="7">
        <v>49</v>
      </c>
      <c r="E24" s="7">
        <v>43</v>
      </c>
      <c r="F24" s="7">
        <v>41</v>
      </c>
      <c r="G24" s="7">
        <v>4</v>
      </c>
      <c r="H24" s="7">
        <v>4</v>
      </c>
      <c r="I24" s="7">
        <f>+'[3]JUN 2020'!$I$18</f>
        <v>18</v>
      </c>
      <c r="J24" s="7">
        <f>+'[3]JUL 2020'!$I$18</f>
        <v>22</v>
      </c>
      <c r="K24" s="7">
        <f>+'[3]AUG 2020'!$I$18</f>
        <v>26</v>
      </c>
      <c r="L24" s="7">
        <f>+'[3]SEP 2020'!$I$18</f>
        <v>32</v>
      </c>
      <c r="M24" s="7">
        <v>19</v>
      </c>
      <c r="N24" s="7">
        <f>SUM(B24:M24)</f>
        <v>342</v>
      </c>
    </row>
    <row r="25" spans="1:14" x14ac:dyDescent="0.2">
      <c r="A25" s="5" t="s">
        <v>28</v>
      </c>
      <c r="B25" s="7">
        <v>1565</v>
      </c>
      <c r="C25" s="7">
        <v>1449</v>
      </c>
      <c r="D25" s="7">
        <v>1663</v>
      </c>
      <c r="E25" s="7">
        <v>1565</v>
      </c>
      <c r="F25" s="7">
        <f>[4]MARCH!$I$29</f>
        <v>967</v>
      </c>
      <c r="G25" s="7">
        <v>150</v>
      </c>
      <c r="H25" s="7">
        <v>309</v>
      </c>
      <c r="I25" s="7">
        <f>+'[4]JUN 2020'!$I$25</f>
        <v>792</v>
      </c>
      <c r="J25" s="7">
        <f>+'[4]JUL 2020'!$I$25</f>
        <v>1186</v>
      </c>
      <c r="K25" s="7">
        <f>+'[4]AUG 2020'!$I$25</f>
        <v>1467</v>
      </c>
      <c r="L25" s="7">
        <f>+'[4]SEP 2020'!$I$25</f>
        <v>1557</v>
      </c>
      <c r="M25" s="7">
        <v>1639</v>
      </c>
      <c r="N25" s="7">
        <f t="shared" si="8"/>
        <v>14309</v>
      </c>
    </row>
    <row r="26" spans="1:14" x14ac:dyDescent="0.2">
      <c r="A26" s="5" t="s">
        <v>1</v>
      </c>
      <c r="B26" s="7">
        <v>322</v>
      </c>
      <c r="C26" s="7">
        <v>312</v>
      </c>
      <c r="D26" s="7">
        <v>297</v>
      </c>
      <c r="E26" s="7">
        <v>302</v>
      </c>
      <c r="F26" s="7">
        <v>183</v>
      </c>
      <c r="G26" s="7">
        <v>41</v>
      </c>
      <c r="H26" s="7">
        <v>61</v>
      </c>
      <c r="I26" s="7">
        <f>+'[5]JUN 2020'!$I$24</f>
        <v>123</v>
      </c>
      <c r="J26" s="7">
        <f>+'[5]JUL 2020'!$I$24</f>
        <v>163</v>
      </c>
      <c r="K26" s="7">
        <f>+'[5]AUG 2020'!$I$24</f>
        <v>219</v>
      </c>
      <c r="L26" s="7">
        <f>+'[5]SEP 2020'!$I$24</f>
        <v>279</v>
      </c>
      <c r="M26" s="7">
        <v>232</v>
      </c>
      <c r="N26" s="7">
        <f t="shared" si="8"/>
        <v>2534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6" t="s">
        <v>11</v>
      </c>
      <c r="B28" s="162">
        <f>SUM(B22:B27)</f>
        <v>3144</v>
      </c>
      <c r="C28" s="162">
        <f t="shared" ref="C28:N28" si="9">SUM(C22:C27)</f>
        <v>2877</v>
      </c>
      <c r="D28" s="162">
        <f t="shared" si="9"/>
        <v>3238</v>
      </c>
      <c r="E28" s="162">
        <f t="shared" si="9"/>
        <v>3009</v>
      </c>
      <c r="F28" s="162">
        <f t="shared" si="9"/>
        <v>1919</v>
      </c>
      <c r="G28" s="162">
        <f t="shared" si="9"/>
        <v>314</v>
      </c>
      <c r="H28" s="162">
        <f>SUM(H22:H27)</f>
        <v>562</v>
      </c>
      <c r="I28" s="162">
        <f t="shared" si="9"/>
        <v>1385</v>
      </c>
      <c r="J28" s="162">
        <f t="shared" si="9"/>
        <v>2042</v>
      </c>
      <c r="K28" s="162">
        <f t="shared" si="9"/>
        <v>2395</v>
      </c>
      <c r="L28" s="162">
        <f t="shared" si="9"/>
        <v>2651</v>
      </c>
      <c r="M28" s="162">
        <f t="shared" si="9"/>
        <v>2729</v>
      </c>
      <c r="N28" s="162">
        <f t="shared" si="9"/>
        <v>26265</v>
      </c>
    </row>
    <row r="29" spans="1:14" ht="2.25" customHeight="1" x14ac:dyDescent="0.2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14" x14ac:dyDescent="0.2">
      <c r="A30" s="16" t="s">
        <v>21</v>
      </c>
      <c r="B30" s="4" t="s">
        <v>44</v>
      </c>
      <c r="C30" s="4" t="s">
        <v>45</v>
      </c>
      <c r="D30" s="4" t="s">
        <v>46</v>
      </c>
      <c r="E30" s="4" t="s">
        <v>47</v>
      </c>
      <c r="F30" s="4" t="s">
        <v>48</v>
      </c>
      <c r="G30" s="4" t="s">
        <v>49</v>
      </c>
      <c r="H30" s="4" t="s">
        <v>50</v>
      </c>
      <c r="I30" s="4" t="s">
        <v>51</v>
      </c>
      <c r="J30" s="4" t="s">
        <v>52</v>
      </c>
      <c r="K30" s="4" t="s">
        <v>53</v>
      </c>
      <c r="L30" s="4" t="s">
        <v>54</v>
      </c>
      <c r="M30" s="4" t="s">
        <v>55</v>
      </c>
      <c r="N30" s="4" t="s">
        <v>0</v>
      </c>
    </row>
    <row r="31" spans="1:14" x14ac:dyDescent="0.2">
      <c r="A31" s="5" t="s">
        <v>8</v>
      </c>
      <c r="B31" s="46">
        <f t="shared" ref="B31:N31" si="10">B22/B28</f>
        <v>0.18352417302798982</v>
      </c>
      <c r="C31" s="46">
        <f t="shared" si="10"/>
        <v>0.18178658324643726</v>
      </c>
      <c r="D31" s="46">
        <f t="shared" si="10"/>
        <v>0.19641754169240272</v>
      </c>
      <c r="E31" s="46">
        <f t="shared" si="10"/>
        <v>0.18544366899302095</v>
      </c>
      <c r="F31" s="46">
        <f t="shared" si="10"/>
        <v>0.167274622199062</v>
      </c>
      <c r="G31" s="46">
        <f t="shared" si="10"/>
        <v>0.16878980891719744</v>
      </c>
      <c r="H31" s="46">
        <f t="shared" si="10"/>
        <v>0.20640569395017794</v>
      </c>
      <c r="I31" s="46">
        <f t="shared" si="10"/>
        <v>0.21083032490974729</v>
      </c>
      <c r="J31" s="46">
        <f t="shared" si="10"/>
        <v>0.1860920666013712</v>
      </c>
      <c r="K31" s="46">
        <f t="shared" si="10"/>
        <v>0.15908141962421712</v>
      </c>
      <c r="L31" s="46">
        <f t="shared" si="10"/>
        <v>0.15805356469256884</v>
      </c>
      <c r="M31" s="46">
        <f t="shared" si="10"/>
        <v>0.17185782337852692</v>
      </c>
      <c r="N31" s="46">
        <f t="shared" si="10"/>
        <v>0.17989720159908623</v>
      </c>
    </row>
    <row r="32" spans="1:14" x14ac:dyDescent="0.2">
      <c r="A32" s="5" t="s">
        <v>9</v>
      </c>
      <c r="B32" s="46">
        <f t="shared" ref="B32:N32" si="11">B23/B28</f>
        <v>0.20165394402035625</v>
      </c>
      <c r="C32" s="46">
        <f t="shared" si="11"/>
        <v>0.19290928050052136</v>
      </c>
      <c r="D32" s="46">
        <f t="shared" si="11"/>
        <v>0.18313773934527486</v>
      </c>
      <c r="E32" s="46">
        <f t="shared" si="11"/>
        <v>0.17979395147889665</v>
      </c>
      <c r="F32" s="46">
        <f t="shared" si="11"/>
        <v>0.21208963001563313</v>
      </c>
      <c r="G32" s="46">
        <f t="shared" si="11"/>
        <v>0.21019108280254778</v>
      </c>
      <c r="H32" s="46">
        <f t="shared" si="11"/>
        <v>0.12811387900355872</v>
      </c>
      <c r="I32" s="46">
        <f t="shared" si="11"/>
        <v>0.11552346570397112</v>
      </c>
      <c r="J32" s="46">
        <f t="shared" si="11"/>
        <v>0.1425073457394711</v>
      </c>
      <c r="K32" s="46">
        <f t="shared" si="11"/>
        <v>0.12609603340292275</v>
      </c>
      <c r="L32" s="46">
        <f t="shared" si="11"/>
        <v>0.13730667672576385</v>
      </c>
      <c r="M32" s="46">
        <f t="shared" si="11"/>
        <v>0.13558079882740931</v>
      </c>
      <c r="N32" s="46">
        <f t="shared" si="11"/>
        <v>0.16581001332571862</v>
      </c>
    </row>
    <row r="33" spans="1:14" x14ac:dyDescent="0.2">
      <c r="A33" s="5" t="s">
        <v>24</v>
      </c>
      <c r="B33" s="46">
        <f t="shared" ref="B33:N33" si="12">B24/B28</f>
        <v>1.4631043256997456E-2</v>
      </c>
      <c r="C33" s="46">
        <f t="shared" si="12"/>
        <v>1.3208202989224887E-2</v>
      </c>
      <c r="D33" s="46">
        <f t="shared" si="12"/>
        <v>1.5132798023471278E-2</v>
      </c>
      <c r="E33" s="46">
        <f t="shared" si="12"/>
        <v>1.4290461947490861E-2</v>
      </c>
      <c r="F33" s="46">
        <f t="shared" si="12"/>
        <v>2.1365294424179261E-2</v>
      </c>
      <c r="G33" s="46">
        <f t="shared" si="12"/>
        <v>1.2738853503184714E-2</v>
      </c>
      <c r="H33" s="46">
        <f t="shared" si="12"/>
        <v>7.1174377224199285E-3</v>
      </c>
      <c r="I33" s="46">
        <f t="shared" si="12"/>
        <v>1.2996389891696752E-2</v>
      </c>
      <c r="J33" s="46">
        <f t="shared" si="12"/>
        <v>1.0773751224289911E-2</v>
      </c>
      <c r="K33" s="46">
        <f t="shared" si="12"/>
        <v>1.0855949895615866E-2</v>
      </c>
      <c r="L33" s="46">
        <f t="shared" si="12"/>
        <v>1.2070916635231988E-2</v>
      </c>
      <c r="M33" s="46">
        <f t="shared" si="12"/>
        <v>6.9622572370831807E-3</v>
      </c>
      <c r="N33" s="46">
        <f t="shared" si="12"/>
        <v>1.3021130782410052E-2</v>
      </c>
    </row>
    <row r="34" spans="1:14" x14ac:dyDescent="0.2">
      <c r="A34" s="5" t="s">
        <v>28</v>
      </c>
      <c r="B34" s="46">
        <f t="shared" ref="B34:N34" si="13">B25/B28</f>
        <v>0.49777353689567427</v>
      </c>
      <c r="C34" s="46">
        <f t="shared" si="13"/>
        <v>0.5036496350364964</v>
      </c>
      <c r="D34" s="46">
        <f t="shared" si="13"/>
        <v>0.51358863495985174</v>
      </c>
      <c r="E34" s="46">
        <f t="shared" si="13"/>
        <v>0.52010634762379526</v>
      </c>
      <c r="F34" s="46">
        <f t="shared" si="13"/>
        <v>0.50390828556539868</v>
      </c>
      <c r="G34" s="46">
        <f t="shared" si="13"/>
        <v>0.47770700636942676</v>
      </c>
      <c r="H34" s="46">
        <f t="shared" si="13"/>
        <v>0.54982206405693945</v>
      </c>
      <c r="I34" s="46">
        <f t="shared" si="13"/>
        <v>0.57184115523465706</v>
      </c>
      <c r="J34" s="46">
        <f t="shared" si="13"/>
        <v>0.58080313418217433</v>
      </c>
      <c r="K34" s="46">
        <f t="shared" si="13"/>
        <v>0.61252609603340291</v>
      </c>
      <c r="L34" s="46">
        <f t="shared" si="13"/>
        <v>0.58732553753300643</v>
      </c>
      <c r="M34" s="46">
        <f t="shared" si="13"/>
        <v>0.60058629534628072</v>
      </c>
      <c r="N34" s="46">
        <f t="shared" si="13"/>
        <v>0.544793451361127</v>
      </c>
    </row>
    <row r="35" spans="1:14" x14ac:dyDescent="0.2">
      <c r="A35" s="5" t="s">
        <v>1</v>
      </c>
      <c r="B35" s="46">
        <f t="shared" ref="B35:N35" si="14">B26/B28</f>
        <v>0.10241730279898219</v>
      </c>
      <c r="C35" s="46">
        <f t="shared" si="14"/>
        <v>0.10844629822732013</v>
      </c>
      <c r="D35" s="46">
        <f t="shared" si="14"/>
        <v>9.1723285978999383E-2</v>
      </c>
      <c r="E35" s="46">
        <f t="shared" si="14"/>
        <v>0.10036556995679628</v>
      </c>
      <c r="F35" s="46">
        <f t="shared" si="14"/>
        <v>9.536216779572694E-2</v>
      </c>
      <c r="G35" s="46">
        <f t="shared" si="14"/>
        <v>0.13057324840764331</v>
      </c>
      <c r="H35" s="46">
        <f t="shared" si="14"/>
        <v>0.10854092526690391</v>
      </c>
      <c r="I35" s="46">
        <f t="shared" si="14"/>
        <v>8.8808664259927797E-2</v>
      </c>
      <c r="J35" s="46">
        <f t="shared" si="14"/>
        <v>7.9823702252693432E-2</v>
      </c>
      <c r="K35" s="46">
        <f t="shared" si="14"/>
        <v>9.1440501043841341E-2</v>
      </c>
      <c r="L35" s="46">
        <f t="shared" si="14"/>
        <v>0.1052433044134289</v>
      </c>
      <c r="M35" s="46">
        <f t="shared" si="14"/>
        <v>8.5012825210699888E-2</v>
      </c>
      <c r="N35" s="46">
        <f t="shared" si="14"/>
        <v>9.6478202931658097E-2</v>
      </c>
    </row>
    <row r="36" spans="1:14" x14ac:dyDescent="0.2">
      <c r="A36" s="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">
      <c r="A37" s="10" t="s">
        <v>13</v>
      </c>
      <c r="B37" s="196">
        <f>SUM(B31:B36)</f>
        <v>0.99999999999999989</v>
      </c>
      <c r="C37" s="196">
        <f>SUM(C31:C36)</f>
        <v>1</v>
      </c>
      <c r="D37" s="196">
        <f>SUM(D31:D36)</f>
        <v>1</v>
      </c>
      <c r="E37" s="196">
        <f>SUM(E31:E36)</f>
        <v>1</v>
      </c>
      <c r="F37" s="196">
        <f>SUM(F31:F36)</f>
        <v>1.0000000000000002</v>
      </c>
      <c r="G37" s="196">
        <f t="shared" ref="G37" si="15">SUM(G31:G36)</f>
        <v>1</v>
      </c>
      <c r="H37" s="196">
        <f t="shared" ref="H37:N37" si="16">SUM(H31:H36)</f>
        <v>1</v>
      </c>
      <c r="I37" s="196">
        <f t="shared" si="16"/>
        <v>1</v>
      </c>
      <c r="J37" s="196">
        <f t="shared" si="16"/>
        <v>1</v>
      </c>
      <c r="K37" s="196">
        <f t="shared" si="16"/>
        <v>1</v>
      </c>
      <c r="L37" s="196">
        <f t="shared" si="16"/>
        <v>1</v>
      </c>
      <c r="M37" s="196">
        <f t="shared" si="16"/>
        <v>1</v>
      </c>
      <c r="N37" s="196">
        <f t="shared" si="16"/>
        <v>1</v>
      </c>
    </row>
    <row r="38" spans="1:14" ht="2.25" customHeight="1" x14ac:dyDescent="0.2">
      <c r="A38" s="14"/>
      <c r="B38" s="14"/>
      <c r="C38" s="41"/>
      <c r="D38" s="42"/>
      <c r="E38" s="43"/>
      <c r="F38" s="44"/>
      <c r="G38" s="30"/>
      <c r="H38" s="31"/>
      <c r="I38" s="32"/>
      <c r="J38" s="33"/>
      <c r="K38" s="34"/>
      <c r="L38" s="35"/>
      <c r="M38" s="36"/>
      <c r="N38" s="14"/>
    </row>
    <row r="39" spans="1:14" x14ac:dyDescent="0.2">
      <c r="A39" s="16" t="s">
        <v>10</v>
      </c>
      <c r="B39" s="4" t="s">
        <v>44</v>
      </c>
      <c r="C39" s="4" t="s">
        <v>45</v>
      </c>
      <c r="D39" s="4" t="s">
        <v>46</v>
      </c>
      <c r="E39" s="4" t="s">
        <v>47</v>
      </c>
      <c r="F39" s="4" t="s">
        <v>48</v>
      </c>
      <c r="G39" s="4" t="s">
        <v>49</v>
      </c>
      <c r="H39" s="4" t="s">
        <v>50</v>
      </c>
      <c r="I39" s="4" t="s">
        <v>51</v>
      </c>
      <c r="J39" s="4" t="s">
        <v>52</v>
      </c>
      <c r="K39" s="4" t="s">
        <v>53</v>
      </c>
      <c r="L39" s="4" t="s">
        <v>54</v>
      </c>
      <c r="M39" s="4" t="s">
        <v>55</v>
      </c>
      <c r="N39" s="4" t="s">
        <v>0</v>
      </c>
    </row>
    <row r="40" spans="1:14" x14ac:dyDescent="0.2">
      <c r="A40" s="5" t="s">
        <v>8</v>
      </c>
      <c r="B40" s="174">
        <f t="shared" ref="B40:N40" si="17">B3/B22</f>
        <v>360.66551126516464</v>
      </c>
      <c r="C40" s="174">
        <f t="shared" si="17"/>
        <v>360.85812619502866</v>
      </c>
      <c r="D40" s="174">
        <f t="shared" si="17"/>
        <v>360.49245283018865</v>
      </c>
      <c r="E40" s="174">
        <f t="shared" si="17"/>
        <v>360.08602150537632</v>
      </c>
      <c r="F40" s="174">
        <f t="shared" si="17"/>
        <v>362.15327102803735</v>
      </c>
      <c r="G40" s="174">
        <f t="shared" si="17"/>
        <v>358.8</v>
      </c>
      <c r="H40" s="174">
        <f t="shared" si="17"/>
        <v>358.8</v>
      </c>
      <c r="I40" s="174">
        <f t="shared" si="17"/>
        <v>361.25753424657535</v>
      </c>
      <c r="J40" s="174">
        <f t="shared" si="17"/>
        <v>362.57684210526321</v>
      </c>
      <c r="K40" s="174">
        <f t="shared" si="17"/>
        <v>358.79999999999995</v>
      </c>
      <c r="L40" s="174">
        <f t="shared" si="17"/>
        <v>358.79999999999995</v>
      </c>
      <c r="M40" s="174">
        <f t="shared" si="17"/>
        <v>361.86013219616206</v>
      </c>
      <c r="N40" s="174">
        <f t="shared" si="17"/>
        <v>360.62247661375665</v>
      </c>
    </row>
    <row r="41" spans="1:14" x14ac:dyDescent="0.2">
      <c r="A41" s="5" t="s">
        <v>9</v>
      </c>
      <c r="B41" s="174">
        <f t="shared" ref="B41:N41" si="18">B4/B23</f>
        <v>325.41482649842271</v>
      </c>
      <c r="C41" s="174">
        <f t="shared" si="18"/>
        <v>321.35999999999996</v>
      </c>
      <c r="D41" s="174">
        <f t="shared" si="18"/>
        <v>323.5276897133221</v>
      </c>
      <c r="E41" s="174">
        <f t="shared" si="18"/>
        <v>321.36</v>
      </c>
      <c r="F41" s="174">
        <f t="shared" si="18"/>
        <v>321.36</v>
      </c>
      <c r="G41" s="174">
        <f t="shared" si="18"/>
        <v>321.35999999999996</v>
      </c>
      <c r="H41" s="174">
        <f t="shared" si="18"/>
        <v>321.36</v>
      </c>
      <c r="I41" s="174">
        <f t="shared" si="18"/>
        <v>321.36</v>
      </c>
      <c r="J41" s="174">
        <f t="shared" si="18"/>
        <v>321.36</v>
      </c>
      <c r="K41" s="174">
        <f t="shared" si="18"/>
        <v>321.36</v>
      </c>
      <c r="L41" s="174">
        <f t="shared" si="18"/>
        <v>323.12571428571431</v>
      </c>
      <c r="M41" s="174">
        <f t="shared" si="18"/>
        <v>322.22854054054051</v>
      </c>
      <c r="N41" s="174">
        <f t="shared" si="18"/>
        <v>322.46683811710682</v>
      </c>
    </row>
    <row r="42" spans="1:14" x14ac:dyDescent="0.2">
      <c r="A42" s="5" t="s">
        <v>24</v>
      </c>
      <c r="B42" s="174">
        <f t="shared" ref="B42:N42" si="19">B5/B24</f>
        <v>310.95999999999998</v>
      </c>
      <c r="C42" s="174">
        <f t="shared" si="19"/>
        <v>310.95999999999998</v>
      </c>
      <c r="D42" s="174">
        <f t="shared" si="19"/>
        <v>310.96000000000004</v>
      </c>
      <c r="E42" s="174">
        <f t="shared" si="19"/>
        <v>310.95999999999998</v>
      </c>
      <c r="F42" s="174">
        <f t="shared" si="19"/>
        <v>310.96000000000004</v>
      </c>
      <c r="G42" s="174">
        <f t="shared" si="19"/>
        <v>310.95999999999998</v>
      </c>
      <c r="H42" s="174">
        <f t="shared" si="19"/>
        <v>310.95999999999998</v>
      </c>
      <c r="I42" s="174">
        <f t="shared" si="19"/>
        <v>310.95999999999998</v>
      </c>
      <c r="J42" s="174">
        <f t="shared" si="19"/>
        <v>310.95999999999998</v>
      </c>
      <c r="K42" s="174">
        <f t="shared" si="19"/>
        <v>310.95999999999998</v>
      </c>
      <c r="L42" s="174">
        <f t="shared" si="19"/>
        <v>310.95999999999998</v>
      </c>
      <c r="M42" s="174">
        <f t="shared" si="19"/>
        <v>310.95999999999998</v>
      </c>
      <c r="N42" s="174">
        <f t="shared" si="19"/>
        <v>310.95999999999998</v>
      </c>
    </row>
    <row r="43" spans="1:14" x14ac:dyDescent="0.2">
      <c r="A43" s="5" t="s">
        <v>28</v>
      </c>
      <c r="B43" s="174">
        <f t="shared" ref="B43:N43" si="20">B6/B25</f>
        <v>344.47966773162943</v>
      </c>
      <c r="C43" s="174">
        <f t="shared" si="20"/>
        <v>345.22716356107657</v>
      </c>
      <c r="D43" s="174">
        <f t="shared" si="20"/>
        <v>346.52254960914013</v>
      </c>
      <c r="E43" s="174">
        <f t="shared" si="20"/>
        <v>345.35900319488815</v>
      </c>
      <c r="F43" s="174">
        <f t="shared" si="20"/>
        <v>345.81890382626682</v>
      </c>
      <c r="G43" s="174">
        <f t="shared" si="20"/>
        <v>344.04</v>
      </c>
      <c r="H43" s="174">
        <f t="shared" si="20"/>
        <v>346.26679611650485</v>
      </c>
      <c r="I43" s="174">
        <f t="shared" si="20"/>
        <v>344.03999999999996</v>
      </c>
      <c r="J43" s="174">
        <f t="shared" si="20"/>
        <v>344.6201686340641</v>
      </c>
      <c r="K43" s="174">
        <f t="shared" si="20"/>
        <v>344.7435582822086</v>
      </c>
      <c r="L43" s="174">
        <f t="shared" si="20"/>
        <v>345.36578034682083</v>
      </c>
      <c r="M43" s="174">
        <f t="shared" si="20"/>
        <v>344.66972544234284</v>
      </c>
      <c r="N43" s="174">
        <f t="shared" si="20"/>
        <v>345.14600601020334</v>
      </c>
    </row>
    <row r="44" spans="1:14" x14ac:dyDescent="0.2">
      <c r="A44" s="5" t="s">
        <v>1</v>
      </c>
      <c r="B44" s="174">
        <f t="shared" ref="B44:N44" si="21">B7/B26</f>
        <v>310.96062111801245</v>
      </c>
      <c r="C44" s="174">
        <f t="shared" si="21"/>
        <v>310.96000000000004</v>
      </c>
      <c r="D44" s="174">
        <f t="shared" si="21"/>
        <v>310.95999999999998</v>
      </c>
      <c r="E44" s="174">
        <f t="shared" si="21"/>
        <v>310.95999999999992</v>
      </c>
      <c r="F44" s="174">
        <f t="shared" si="21"/>
        <v>310.95999999999998</v>
      </c>
      <c r="G44" s="174">
        <f t="shared" si="21"/>
        <v>310.96000000000004</v>
      </c>
      <c r="H44" s="174">
        <f t="shared" si="21"/>
        <v>310.95999999999998</v>
      </c>
      <c r="I44" s="174">
        <f t="shared" si="21"/>
        <v>316.01626016260161</v>
      </c>
      <c r="J44" s="174">
        <f t="shared" si="21"/>
        <v>322.40638036809821</v>
      </c>
      <c r="K44" s="174">
        <f t="shared" si="21"/>
        <v>310.95999999999998</v>
      </c>
      <c r="L44" s="174">
        <f t="shared" si="21"/>
        <v>310.95999999999998</v>
      </c>
      <c r="M44" s="174">
        <f t="shared" si="21"/>
        <v>310.95999999999998</v>
      </c>
      <c r="N44" s="174">
        <f t="shared" si="21"/>
        <v>311.94179952644038</v>
      </c>
    </row>
    <row r="45" spans="1:14" x14ac:dyDescent="0.2">
      <c r="A45" s="5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 x14ac:dyDescent="0.2">
      <c r="A46" s="94" t="s">
        <v>10</v>
      </c>
      <c r="B46" s="160">
        <f>B9/B28</f>
        <v>339.68230279898222</v>
      </c>
      <c r="C46" s="177">
        <f t="shared" ref="C46:N46" si="22">C9/C28</f>
        <v>339.29571080987142</v>
      </c>
      <c r="D46" s="177">
        <f t="shared" si="22"/>
        <v>341.25518221124145</v>
      </c>
      <c r="E46" s="176">
        <f t="shared" si="22"/>
        <v>339.83110667996016</v>
      </c>
      <c r="F46" s="176">
        <f t="shared" si="22"/>
        <v>339.29475768629493</v>
      </c>
      <c r="G46" s="177">
        <f t="shared" si="22"/>
        <v>337.02343949044587</v>
      </c>
      <c r="H46" s="177">
        <f t="shared" si="22"/>
        <v>341.57928825622776</v>
      </c>
      <c r="I46" s="177">
        <f t="shared" si="22"/>
        <v>342.13123465703973</v>
      </c>
      <c r="J46" s="177">
        <f t="shared" si="22"/>
        <v>342.51118511263473</v>
      </c>
      <c r="K46" s="177">
        <f t="shared" si="22"/>
        <v>340.57516492693111</v>
      </c>
      <c r="L46" s="177">
        <f t="shared" si="22"/>
        <v>340.39910976989813</v>
      </c>
      <c r="M46" s="177">
        <f t="shared" si="22"/>
        <v>341.48098277757418</v>
      </c>
      <c r="N46" s="177">
        <f t="shared" si="22"/>
        <v>340.52112400533025</v>
      </c>
    </row>
    <row r="47" spans="1:14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</row>
  </sheetData>
  <phoneticPr fontId="0" type="noConversion"/>
  <pageMargins left="0.5" right="0.5" top="0.5" bottom="0.5" header="0.25" footer="0.25"/>
  <pageSetup scale="90" fitToWidth="3" orientation="landscape" r:id="rId1"/>
  <headerFooter differentOddEven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zoomScale="120" zoomScaleNormal="120" zoomScalePageLayoutView="90" workbookViewId="0">
      <selection activeCell="P19" sqref="P19"/>
    </sheetView>
  </sheetViews>
  <sheetFormatPr defaultColWidth="9.140625" defaultRowHeight="11.25" x14ac:dyDescent="0.2"/>
  <cols>
    <col min="1" max="1" width="15.7109375" style="51" customWidth="1"/>
    <col min="2" max="6" width="10.7109375" style="51" bestFit="1" customWidth="1"/>
    <col min="7" max="8" width="9.85546875" style="51" bestFit="1" customWidth="1"/>
    <col min="9" max="13" width="10.7109375" style="51" bestFit="1" customWidth="1"/>
    <col min="14" max="14" width="12" style="51" bestFit="1" customWidth="1"/>
    <col min="15" max="16384" width="9.140625" style="51"/>
  </cols>
  <sheetData>
    <row r="1" spans="1:14" x14ac:dyDescent="0.2">
      <c r="A1" s="108" t="s">
        <v>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x14ac:dyDescent="0.2">
      <c r="A2" s="17" t="s">
        <v>59</v>
      </c>
      <c r="B2" s="4" t="s">
        <v>44</v>
      </c>
      <c r="C2" s="4" t="s">
        <v>45</v>
      </c>
      <c r="D2" s="4" t="s">
        <v>46</v>
      </c>
      <c r="E2" s="4" t="s">
        <v>47</v>
      </c>
      <c r="F2" s="4" t="s">
        <v>48</v>
      </c>
      <c r="G2" s="4" t="s">
        <v>49</v>
      </c>
      <c r="H2" s="4" t="s">
        <v>50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55</v>
      </c>
      <c r="N2" s="52" t="s">
        <v>0</v>
      </c>
    </row>
    <row r="3" spans="1:14" x14ac:dyDescent="0.2">
      <c r="A3" s="54" t="s">
        <v>24</v>
      </c>
      <c r="B3" s="178">
        <v>49123.360000000001</v>
      </c>
      <c r="C3" s="179">
        <v>31299.84</v>
      </c>
      <c r="D3" s="178">
        <v>51731.68</v>
      </c>
      <c r="E3" s="178">
        <v>52166.400000000001</v>
      </c>
      <c r="F3" s="180">
        <f>'[3]MARCH 2020'!$J$23</f>
        <v>29995.68</v>
      </c>
      <c r="G3" s="178">
        <v>3477.76</v>
      </c>
      <c r="H3" s="178">
        <v>4347.2</v>
      </c>
      <c r="I3" s="180">
        <f>+'[3]JUN 2020'!$J$21</f>
        <v>13041.6</v>
      </c>
      <c r="J3" s="180">
        <f>+'[3]JUL 2020'!$J$21</f>
        <v>8259.68</v>
      </c>
      <c r="K3" s="180">
        <f>+'[3]AUG 2020'!$J$21</f>
        <v>9563.84</v>
      </c>
      <c r="L3" s="180">
        <f>+'[3]SEP 2020'!$J$21</f>
        <v>13476.32</v>
      </c>
      <c r="M3" s="180">
        <v>13911.04</v>
      </c>
      <c r="N3" s="180">
        <f>SUM(B3:M3)</f>
        <v>280394.39999999997</v>
      </c>
    </row>
    <row r="4" spans="1:14" ht="11.25" customHeight="1" x14ac:dyDescent="0.2">
      <c r="A4" s="54" t="s">
        <v>28</v>
      </c>
      <c r="B4" s="178">
        <v>143170.04999999999</v>
      </c>
      <c r="C4" s="179">
        <v>131434.79999999999</v>
      </c>
      <c r="D4" s="178">
        <v>164293.5</v>
      </c>
      <c r="E4" s="178">
        <v>116883.09</v>
      </c>
      <c r="F4" s="180">
        <f>[4]MARCH!$J$35</f>
        <v>84493.8</v>
      </c>
      <c r="G4" s="178">
        <v>7979.97</v>
      </c>
      <c r="H4" s="178">
        <v>49757.46</v>
      </c>
      <c r="I4" s="180">
        <f>+'[4]JUN 2020'!$J$29</f>
        <v>116413.68</v>
      </c>
      <c r="J4" s="180">
        <f>+'[4]JUL 2020'!$J$29</f>
        <v>177906.39</v>
      </c>
      <c r="K4" s="180">
        <f>+'[4]AUG 2020'!$J$29</f>
        <v>202785.12</v>
      </c>
      <c r="L4" s="180">
        <f>+'[4]SEP 2020'!$J$29</f>
        <v>250195.53</v>
      </c>
      <c r="M4" s="180">
        <v>240807.33</v>
      </c>
      <c r="N4" s="180">
        <f>SUM(B4:M4)</f>
        <v>1686120.72</v>
      </c>
    </row>
    <row r="5" spans="1:14" x14ac:dyDescent="0.2">
      <c r="A5" s="55" t="s">
        <v>5</v>
      </c>
      <c r="B5" s="161">
        <f t="shared" ref="B5:N5" si="0">SUM(B3:B4)</f>
        <v>192293.40999999997</v>
      </c>
      <c r="C5" s="197">
        <f t="shared" si="0"/>
        <v>162734.63999999998</v>
      </c>
      <c r="D5" s="161">
        <f t="shared" si="0"/>
        <v>216025.18</v>
      </c>
      <c r="E5" s="161">
        <f t="shared" si="0"/>
        <v>169049.49</v>
      </c>
      <c r="F5" s="160">
        <f t="shared" si="0"/>
        <v>114489.48000000001</v>
      </c>
      <c r="G5" s="161">
        <f t="shared" si="0"/>
        <v>11457.73</v>
      </c>
      <c r="H5" s="161">
        <f t="shared" si="0"/>
        <v>54104.659999999996</v>
      </c>
      <c r="I5" s="160">
        <f t="shared" si="0"/>
        <v>129455.28</v>
      </c>
      <c r="J5" s="160">
        <f t="shared" si="0"/>
        <v>186166.07</v>
      </c>
      <c r="K5" s="160">
        <f t="shared" si="0"/>
        <v>212348.96</v>
      </c>
      <c r="L5" s="161">
        <f t="shared" si="0"/>
        <v>263671.84999999998</v>
      </c>
      <c r="M5" s="161">
        <f t="shared" si="0"/>
        <v>254718.37</v>
      </c>
      <c r="N5" s="160">
        <f t="shared" si="0"/>
        <v>1966515.1199999999</v>
      </c>
    </row>
    <row r="6" spans="1:14" x14ac:dyDescent="0.2">
      <c r="A6" s="97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x14ac:dyDescent="0.2">
      <c r="A7" s="56" t="s">
        <v>6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52" t="s">
        <v>0</v>
      </c>
    </row>
    <row r="8" spans="1:14" x14ac:dyDescent="0.2">
      <c r="A8" s="58" t="s">
        <v>24</v>
      </c>
      <c r="B8" s="57">
        <f t="shared" ref="B8:N8" si="1">B3/B5</f>
        <v>0.25546044453629485</v>
      </c>
      <c r="C8" s="57">
        <f t="shared" si="1"/>
        <v>0.19233667767354268</v>
      </c>
      <c r="D8" s="45">
        <f t="shared" si="1"/>
        <v>0.23947060245476939</v>
      </c>
      <c r="E8" s="45">
        <f t="shared" si="1"/>
        <v>0.30858655651667455</v>
      </c>
      <c r="F8" s="45">
        <f t="shared" si="1"/>
        <v>0.26199507587946069</v>
      </c>
      <c r="G8" s="45">
        <f t="shared" si="1"/>
        <v>0.3035295822121834</v>
      </c>
      <c r="H8" s="57">
        <f t="shared" si="1"/>
        <v>8.0347977420059571E-2</v>
      </c>
      <c r="I8" s="57">
        <f t="shared" si="1"/>
        <v>0.10074212500254914</v>
      </c>
      <c r="J8" s="45">
        <f t="shared" si="1"/>
        <v>4.4367268428666944E-2</v>
      </c>
      <c r="K8" s="45">
        <f t="shared" si="1"/>
        <v>4.5038318059104222E-2</v>
      </c>
      <c r="L8" s="45">
        <f t="shared" si="1"/>
        <v>5.1110196253411205E-2</v>
      </c>
      <c r="M8" s="45">
        <f t="shared" si="1"/>
        <v>5.4613414807891558E-2</v>
      </c>
      <c r="N8" s="57">
        <f t="shared" si="1"/>
        <v>0.14258441094518509</v>
      </c>
    </row>
    <row r="9" spans="1:14" ht="11.25" customHeight="1" x14ac:dyDescent="0.2">
      <c r="A9" s="9" t="s">
        <v>28</v>
      </c>
      <c r="B9" s="57">
        <f t="shared" ref="B9:N9" si="2">B4/B5</f>
        <v>0.7445395554637052</v>
      </c>
      <c r="C9" s="57">
        <f t="shared" si="2"/>
        <v>0.80766332232645732</v>
      </c>
      <c r="D9" s="57">
        <f t="shared" si="2"/>
        <v>0.76052939754523063</v>
      </c>
      <c r="E9" s="45">
        <f t="shared" si="2"/>
        <v>0.69141344348332556</v>
      </c>
      <c r="F9" s="57">
        <f t="shared" si="2"/>
        <v>0.7380049241205392</v>
      </c>
      <c r="G9" s="57">
        <f t="shared" si="2"/>
        <v>0.69647041778781671</v>
      </c>
      <c r="H9" s="57">
        <f t="shared" si="2"/>
        <v>0.9196520225799405</v>
      </c>
      <c r="I9" s="57">
        <f t="shared" si="2"/>
        <v>0.8992578749974508</v>
      </c>
      <c r="J9" s="57">
        <f t="shared" si="2"/>
        <v>0.9556327315713331</v>
      </c>
      <c r="K9" s="45">
        <f t="shared" si="2"/>
        <v>0.95496168194089581</v>
      </c>
      <c r="L9" s="57">
        <f t="shared" si="2"/>
        <v>0.94888980374658893</v>
      </c>
      <c r="M9" s="57">
        <f t="shared" si="2"/>
        <v>0.94538658519210839</v>
      </c>
      <c r="N9" s="57">
        <f t="shared" si="2"/>
        <v>0.85741558905481496</v>
      </c>
    </row>
    <row r="10" spans="1:14" x14ac:dyDescent="0.2">
      <c r="A10" s="53" t="s">
        <v>14</v>
      </c>
      <c r="B10" s="198">
        <f t="shared" ref="B10:N10" si="3">SUM(B8:B9)</f>
        <v>1</v>
      </c>
      <c r="C10" s="198">
        <f t="shared" si="3"/>
        <v>1</v>
      </c>
      <c r="D10" s="198">
        <f t="shared" si="3"/>
        <v>1</v>
      </c>
      <c r="E10" s="198">
        <f t="shared" si="3"/>
        <v>1</v>
      </c>
      <c r="F10" s="198">
        <f t="shared" si="3"/>
        <v>0.99999999999999989</v>
      </c>
      <c r="G10" s="198">
        <f t="shared" si="3"/>
        <v>1</v>
      </c>
      <c r="H10" s="198">
        <f t="shared" si="3"/>
        <v>1</v>
      </c>
      <c r="I10" s="198">
        <f t="shared" si="3"/>
        <v>1</v>
      </c>
      <c r="J10" s="198">
        <f t="shared" si="3"/>
        <v>1</v>
      </c>
      <c r="K10" s="198">
        <f t="shared" si="3"/>
        <v>1</v>
      </c>
      <c r="L10" s="198">
        <f t="shared" si="3"/>
        <v>1.0000000000000002</v>
      </c>
      <c r="M10" s="198">
        <f t="shared" si="3"/>
        <v>1</v>
      </c>
      <c r="N10" s="193">
        <f t="shared" si="3"/>
        <v>1</v>
      </c>
    </row>
    <row r="11" spans="1:14" x14ac:dyDescent="0.2">
      <c r="A11" s="97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x14ac:dyDescent="0.2">
      <c r="A12" s="56" t="s">
        <v>20</v>
      </c>
      <c r="B12" s="4" t="s">
        <v>44</v>
      </c>
      <c r="C12" s="4" t="s">
        <v>45</v>
      </c>
      <c r="D12" s="4" t="s">
        <v>46</v>
      </c>
      <c r="E12" s="4" t="s">
        <v>47</v>
      </c>
      <c r="F12" s="4" t="s">
        <v>48</v>
      </c>
      <c r="G12" s="4" t="s">
        <v>49</v>
      </c>
      <c r="H12" s="4" t="s">
        <v>50</v>
      </c>
      <c r="I12" s="4" t="s">
        <v>51</v>
      </c>
      <c r="J12" s="4" t="s">
        <v>52</v>
      </c>
      <c r="K12" s="4" t="s">
        <v>53</v>
      </c>
      <c r="L12" s="4" t="s">
        <v>54</v>
      </c>
      <c r="M12" s="4" t="s">
        <v>55</v>
      </c>
      <c r="N12" s="52" t="s">
        <v>0</v>
      </c>
    </row>
    <row r="13" spans="1:14" x14ac:dyDescent="0.2">
      <c r="A13" s="53" t="s">
        <v>24</v>
      </c>
      <c r="B13" s="60">
        <v>113</v>
      </c>
      <c r="C13" s="60">
        <v>72</v>
      </c>
      <c r="D13" s="60">
        <v>119</v>
      </c>
      <c r="E13" s="60">
        <v>120</v>
      </c>
      <c r="F13" s="60">
        <v>69</v>
      </c>
      <c r="G13" s="60">
        <v>8</v>
      </c>
      <c r="H13" s="60">
        <v>10</v>
      </c>
      <c r="I13" s="60">
        <f>+'[3]JUN 2020'!$I$21</f>
        <v>30</v>
      </c>
      <c r="J13" s="60">
        <f>+'[3]JUL 2020'!$I$21</f>
        <v>19</v>
      </c>
      <c r="K13" s="60">
        <f>+'[3]AUG 2020'!$I$21</f>
        <v>22</v>
      </c>
      <c r="L13" s="60">
        <f>+'[3]SEP 2020'!$I$21</f>
        <v>31</v>
      </c>
      <c r="M13" s="205">
        <v>32</v>
      </c>
      <c r="N13" s="60">
        <f>SUM(B13:M13)</f>
        <v>645</v>
      </c>
    </row>
    <row r="14" spans="1:14" ht="11.25" customHeight="1" x14ac:dyDescent="0.2">
      <c r="A14" s="53" t="s">
        <v>28</v>
      </c>
      <c r="B14" s="60">
        <v>305</v>
      </c>
      <c r="C14" s="60">
        <v>278</v>
      </c>
      <c r="D14" s="60">
        <v>350</v>
      </c>
      <c r="E14" s="60">
        <v>249</v>
      </c>
      <c r="F14" s="60">
        <f>[4]MARCH!$I$35</f>
        <v>180</v>
      </c>
      <c r="G14" s="60">
        <v>17</v>
      </c>
      <c r="H14" s="60">
        <v>104</v>
      </c>
      <c r="I14" s="60">
        <f>+'[4]JUN 2020'!$I$29</f>
        <v>248</v>
      </c>
      <c r="J14" s="60">
        <f>+'[4]JUL 2020'!$I$29</f>
        <v>375</v>
      </c>
      <c r="K14" s="60">
        <f>+'[4]AUG 2020'!$I$29</f>
        <v>432</v>
      </c>
      <c r="L14" s="60">
        <f>+'[4]SEP 2020'!$I$29</f>
        <v>531</v>
      </c>
      <c r="M14" s="205">
        <v>511</v>
      </c>
      <c r="N14" s="60">
        <f>SUM(B14:M14)</f>
        <v>3580</v>
      </c>
    </row>
    <row r="15" spans="1:14" ht="11.25" customHeight="1" x14ac:dyDescent="0.2">
      <c r="A15" s="5" t="s">
        <v>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x14ac:dyDescent="0.2">
      <c r="A16" s="55" t="s">
        <v>7</v>
      </c>
      <c r="B16" s="163">
        <f>SUM(B13:B14)</f>
        <v>418</v>
      </c>
      <c r="C16" s="163">
        <f t="shared" ref="C16:N16" si="4">SUM(C13:C14)</f>
        <v>350</v>
      </c>
      <c r="D16" s="163">
        <f t="shared" si="4"/>
        <v>469</v>
      </c>
      <c r="E16" s="163">
        <f t="shared" si="4"/>
        <v>369</v>
      </c>
      <c r="F16" s="163">
        <f t="shared" si="4"/>
        <v>249</v>
      </c>
      <c r="G16" s="163">
        <f t="shared" si="4"/>
        <v>25</v>
      </c>
      <c r="H16" s="163">
        <f t="shared" si="4"/>
        <v>114</v>
      </c>
      <c r="I16" s="163">
        <f t="shared" si="4"/>
        <v>278</v>
      </c>
      <c r="J16" s="163">
        <f t="shared" si="4"/>
        <v>394</v>
      </c>
      <c r="K16" s="163">
        <f t="shared" si="4"/>
        <v>454</v>
      </c>
      <c r="L16" s="163">
        <f t="shared" si="4"/>
        <v>562</v>
      </c>
      <c r="M16" s="163">
        <f t="shared" si="4"/>
        <v>543</v>
      </c>
      <c r="N16" s="163">
        <f t="shared" si="4"/>
        <v>4225</v>
      </c>
    </row>
    <row r="17" spans="1:14" x14ac:dyDescent="0.2">
      <c r="A17" s="113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</row>
    <row r="18" spans="1:14" x14ac:dyDescent="0.2">
      <c r="A18" s="56" t="s">
        <v>21</v>
      </c>
      <c r="B18" s="4" t="s">
        <v>44</v>
      </c>
      <c r="C18" s="4" t="s">
        <v>45</v>
      </c>
      <c r="D18" s="4" t="s">
        <v>46</v>
      </c>
      <c r="E18" s="4" t="s">
        <v>47</v>
      </c>
      <c r="F18" s="4" t="s">
        <v>48</v>
      </c>
      <c r="G18" s="4" t="s">
        <v>49</v>
      </c>
      <c r="H18" s="4" t="s">
        <v>50</v>
      </c>
      <c r="I18" s="4" t="s">
        <v>51</v>
      </c>
      <c r="J18" s="4" t="s">
        <v>52</v>
      </c>
      <c r="K18" s="4" t="s">
        <v>53</v>
      </c>
      <c r="L18" s="4" t="s">
        <v>54</v>
      </c>
      <c r="M18" s="4" t="s">
        <v>55</v>
      </c>
      <c r="N18" s="52" t="s">
        <v>0</v>
      </c>
    </row>
    <row r="19" spans="1:14" x14ac:dyDescent="0.2">
      <c r="A19" s="58" t="s">
        <v>24</v>
      </c>
      <c r="B19" s="57">
        <f t="shared" ref="B19:L19" si="5">B13/B16</f>
        <v>0.27033492822966509</v>
      </c>
      <c r="C19" s="57">
        <f t="shared" si="5"/>
        <v>0.20571428571428571</v>
      </c>
      <c r="D19" s="45">
        <f t="shared" si="5"/>
        <v>0.2537313432835821</v>
      </c>
      <c r="E19" s="45">
        <f t="shared" si="5"/>
        <v>0.32520325203252032</v>
      </c>
      <c r="F19" s="45">
        <f t="shared" si="5"/>
        <v>0.27710843373493976</v>
      </c>
      <c r="G19" s="45">
        <f t="shared" si="5"/>
        <v>0.32</v>
      </c>
      <c r="H19" s="57">
        <f t="shared" si="5"/>
        <v>8.771929824561403E-2</v>
      </c>
      <c r="I19" s="57">
        <f t="shared" si="5"/>
        <v>0.1079136690647482</v>
      </c>
      <c r="J19" s="45">
        <f t="shared" si="5"/>
        <v>4.8223350253807105E-2</v>
      </c>
      <c r="K19" s="45">
        <f t="shared" si="5"/>
        <v>4.8458149779735685E-2</v>
      </c>
      <c r="L19" s="45">
        <f t="shared" si="5"/>
        <v>5.5160142348754451E-2</v>
      </c>
      <c r="M19" s="45">
        <f t="shared" ref="M19" si="6">M13/M16</f>
        <v>5.8931860036832415E-2</v>
      </c>
      <c r="N19" s="57">
        <f>N13/N16</f>
        <v>0.15266272189349112</v>
      </c>
    </row>
    <row r="20" spans="1:14" ht="11.25" customHeight="1" x14ac:dyDescent="0.2">
      <c r="A20" s="58" t="s">
        <v>28</v>
      </c>
      <c r="B20" s="57">
        <f t="shared" ref="B20:L20" si="7">B14/B16</f>
        <v>0.72966507177033491</v>
      </c>
      <c r="C20" s="57">
        <f t="shared" si="7"/>
        <v>0.79428571428571426</v>
      </c>
      <c r="D20" s="57">
        <f t="shared" si="7"/>
        <v>0.74626865671641796</v>
      </c>
      <c r="E20" s="45">
        <f t="shared" si="7"/>
        <v>0.67479674796747968</v>
      </c>
      <c r="F20" s="57">
        <f t="shared" si="7"/>
        <v>0.72289156626506024</v>
      </c>
      <c r="G20" s="57">
        <f t="shared" si="7"/>
        <v>0.68</v>
      </c>
      <c r="H20" s="57">
        <f t="shared" si="7"/>
        <v>0.91228070175438591</v>
      </c>
      <c r="I20" s="57">
        <f t="shared" si="7"/>
        <v>0.8920863309352518</v>
      </c>
      <c r="J20" s="57">
        <f t="shared" si="7"/>
        <v>0.95177664974619292</v>
      </c>
      <c r="K20" s="45">
        <f t="shared" si="7"/>
        <v>0.95154185022026427</v>
      </c>
      <c r="L20" s="57">
        <f t="shared" si="7"/>
        <v>0.94483985765124556</v>
      </c>
      <c r="M20" s="57">
        <f t="shared" ref="M20" si="8">M14/M16</f>
        <v>0.94106813996316763</v>
      </c>
      <c r="N20" s="57">
        <f>N14/N16</f>
        <v>0.84733727810650883</v>
      </c>
    </row>
    <row r="21" spans="1:14" x14ac:dyDescent="0.2">
      <c r="A21" s="53" t="s">
        <v>14</v>
      </c>
      <c r="B21" s="198">
        <f t="shared" ref="B21:L21" si="9">SUM(B19:B20)</f>
        <v>1</v>
      </c>
      <c r="C21" s="198">
        <f t="shared" si="9"/>
        <v>1</v>
      </c>
      <c r="D21" s="198">
        <f t="shared" si="9"/>
        <v>1</v>
      </c>
      <c r="E21" s="198">
        <f t="shared" si="9"/>
        <v>1</v>
      </c>
      <c r="F21" s="198">
        <f t="shared" si="9"/>
        <v>1</v>
      </c>
      <c r="G21" s="198">
        <f t="shared" si="9"/>
        <v>1</v>
      </c>
      <c r="H21" s="198">
        <f t="shared" si="9"/>
        <v>1</v>
      </c>
      <c r="I21" s="198">
        <f t="shared" si="9"/>
        <v>1</v>
      </c>
      <c r="J21" s="198">
        <f t="shared" si="9"/>
        <v>1</v>
      </c>
      <c r="K21" s="198">
        <f t="shared" si="9"/>
        <v>1</v>
      </c>
      <c r="L21" s="198">
        <f t="shared" si="9"/>
        <v>1</v>
      </c>
      <c r="M21" s="198">
        <f>SUM(M19:M20)</f>
        <v>1</v>
      </c>
      <c r="N21" s="198">
        <f>SUM(N19:N20)</f>
        <v>1</v>
      </c>
    </row>
    <row r="22" spans="1:14" x14ac:dyDescent="0.2">
      <c r="A22" s="97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1:14" x14ac:dyDescent="0.2">
      <c r="A23" s="56" t="s">
        <v>10</v>
      </c>
      <c r="B23" s="4" t="s">
        <v>44</v>
      </c>
      <c r="C23" s="4" t="s">
        <v>45</v>
      </c>
      <c r="D23" s="4" t="s">
        <v>46</v>
      </c>
      <c r="E23" s="4" t="s">
        <v>47</v>
      </c>
      <c r="F23" s="4" t="s">
        <v>48</v>
      </c>
      <c r="G23" s="4" t="s">
        <v>49</v>
      </c>
      <c r="H23" s="4" t="s">
        <v>50</v>
      </c>
      <c r="I23" s="4" t="s">
        <v>51</v>
      </c>
      <c r="J23" s="4" t="s">
        <v>52</v>
      </c>
      <c r="K23" s="4" t="s">
        <v>53</v>
      </c>
      <c r="L23" s="4" t="s">
        <v>54</v>
      </c>
      <c r="M23" s="4" t="s">
        <v>55</v>
      </c>
      <c r="N23" s="52" t="s">
        <v>0</v>
      </c>
    </row>
    <row r="24" spans="1:14" x14ac:dyDescent="0.2">
      <c r="A24" s="53" t="s">
        <v>24</v>
      </c>
      <c r="B24" s="180">
        <f t="shared" ref="B24:N24" si="10">B3/B13</f>
        <v>434.72</v>
      </c>
      <c r="C24" s="180">
        <f t="shared" si="10"/>
        <v>434.72</v>
      </c>
      <c r="D24" s="180">
        <f t="shared" si="10"/>
        <v>434.72</v>
      </c>
      <c r="E24" s="180">
        <f t="shared" si="10"/>
        <v>434.72</v>
      </c>
      <c r="F24" s="180">
        <f t="shared" si="10"/>
        <v>434.72</v>
      </c>
      <c r="G24" s="180">
        <f t="shared" si="10"/>
        <v>434.72</v>
      </c>
      <c r="H24" s="180">
        <f t="shared" si="10"/>
        <v>434.71999999999997</v>
      </c>
      <c r="I24" s="180">
        <f t="shared" si="10"/>
        <v>434.72</v>
      </c>
      <c r="J24" s="180">
        <f t="shared" si="10"/>
        <v>434.72</v>
      </c>
      <c r="K24" s="180">
        <f t="shared" si="10"/>
        <v>434.72</v>
      </c>
      <c r="L24" s="180">
        <f t="shared" si="10"/>
        <v>434.71999999999997</v>
      </c>
      <c r="M24" s="180">
        <f t="shared" si="10"/>
        <v>434.72</v>
      </c>
      <c r="N24" s="180">
        <f t="shared" si="10"/>
        <v>434.71999999999997</v>
      </c>
    </row>
    <row r="25" spans="1:14" ht="11.25" customHeight="1" x14ac:dyDescent="0.2">
      <c r="A25" s="53" t="s">
        <v>28</v>
      </c>
      <c r="B25" s="180">
        <f t="shared" ref="B25:N25" si="11">B4/B14</f>
        <v>469.40999999999997</v>
      </c>
      <c r="C25" s="180">
        <f t="shared" si="11"/>
        <v>472.78705035971217</v>
      </c>
      <c r="D25" s="180">
        <f t="shared" si="11"/>
        <v>469.41</v>
      </c>
      <c r="E25" s="180">
        <f t="shared" si="11"/>
        <v>469.40999999999997</v>
      </c>
      <c r="F25" s="180">
        <f t="shared" si="11"/>
        <v>469.41</v>
      </c>
      <c r="G25" s="180">
        <f t="shared" si="11"/>
        <v>469.41</v>
      </c>
      <c r="H25" s="180">
        <f t="shared" si="11"/>
        <v>478.43711538461537</v>
      </c>
      <c r="I25" s="180">
        <f t="shared" si="11"/>
        <v>469.40999999999997</v>
      </c>
      <c r="J25" s="180">
        <f t="shared" si="11"/>
        <v>474.41704000000004</v>
      </c>
      <c r="K25" s="180">
        <f t="shared" si="11"/>
        <v>469.40999999999997</v>
      </c>
      <c r="L25" s="180">
        <f t="shared" si="11"/>
        <v>471.17802259887003</v>
      </c>
      <c r="M25" s="180">
        <f t="shared" si="11"/>
        <v>471.24722113502935</v>
      </c>
      <c r="N25" s="180">
        <f t="shared" si="11"/>
        <v>470.98344134078212</v>
      </c>
    </row>
    <row r="26" spans="1:14" s="61" customFormat="1" x14ac:dyDescent="0.2">
      <c r="A26" s="55" t="s">
        <v>10</v>
      </c>
      <c r="B26" s="160">
        <f t="shared" ref="B26:N26" si="12">B5/B16</f>
        <v>460.03208133971287</v>
      </c>
      <c r="C26" s="160">
        <f t="shared" si="12"/>
        <v>464.95611428571425</v>
      </c>
      <c r="D26" s="160">
        <f t="shared" si="12"/>
        <v>460.60805970149255</v>
      </c>
      <c r="E26" s="160">
        <f t="shared" si="12"/>
        <v>458.12869918699187</v>
      </c>
      <c r="F26" s="160">
        <f t="shared" si="12"/>
        <v>459.79710843373499</v>
      </c>
      <c r="G26" s="160">
        <f t="shared" si="12"/>
        <v>458.30919999999998</v>
      </c>
      <c r="H26" s="160">
        <f t="shared" si="12"/>
        <v>474.60228070175435</v>
      </c>
      <c r="I26" s="160">
        <f t="shared" si="12"/>
        <v>465.66647482014389</v>
      </c>
      <c r="J26" s="160">
        <f t="shared" si="12"/>
        <v>472.50271573604061</v>
      </c>
      <c r="K26" s="160">
        <f t="shared" si="12"/>
        <v>467.72898678414094</v>
      </c>
      <c r="L26" s="160">
        <f t="shared" si="12"/>
        <v>469.16699288256223</v>
      </c>
      <c r="M26" s="160">
        <f t="shared" si="12"/>
        <v>469.09460405156534</v>
      </c>
      <c r="N26" s="160">
        <f t="shared" si="12"/>
        <v>465.44736568047335</v>
      </c>
    </row>
  </sheetData>
  <pageMargins left="0.5" right="0.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zoomScale="115" zoomScaleNormal="115" workbookViewId="0">
      <selection activeCell="M22" sqref="M22"/>
    </sheetView>
  </sheetViews>
  <sheetFormatPr defaultColWidth="9.140625" defaultRowHeight="11.25" x14ac:dyDescent="0.2"/>
  <cols>
    <col min="1" max="1" width="11.7109375" style="1" customWidth="1"/>
    <col min="2" max="6" width="12" style="1" bestFit="1" customWidth="1"/>
    <col min="7" max="8" width="10.7109375" style="1" bestFit="1" customWidth="1"/>
    <col min="9" max="9" width="12" style="1" bestFit="1" customWidth="1"/>
    <col min="10" max="10" width="12" style="40" bestFit="1" customWidth="1"/>
    <col min="11" max="13" width="12" style="1" bestFit="1" customWidth="1"/>
    <col min="14" max="14" width="12.85546875" style="1" bestFit="1" customWidth="1"/>
    <col min="15" max="16384" width="9.140625" style="1"/>
  </cols>
  <sheetData>
    <row r="1" spans="1:14" x14ac:dyDescent="0.2">
      <c r="A1" s="109" t="s">
        <v>67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x14ac:dyDescent="0.2">
      <c r="A2" s="17" t="s">
        <v>60</v>
      </c>
      <c r="B2" s="4" t="s">
        <v>44</v>
      </c>
      <c r="C2" s="4" t="s">
        <v>45</v>
      </c>
      <c r="D2" s="4" t="s">
        <v>46</v>
      </c>
      <c r="E2" s="4" t="s">
        <v>47</v>
      </c>
      <c r="F2" s="4" t="s">
        <v>48</v>
      </c>
      <c r="G2" s="4" t="s">
        <v>49</v>
      </c>
      <c r="H2" s="4" t="s">
        <v>50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55</v>
      </c>
      <c r="N2" s="4" t="s">
        <v>0</v>
      </c>
    </row>
    <row r="3" spans="1:14" x14ac:dyDescent="0.2">
      <c r="A3" s="5" t="s">
        <v>8</v>
      </c>
      <c r="B3" s="146">
        <v>578553.04</v>
      </c>
      <c r="C3" s="146">
        <v>574047.76</v>
      </c>
      <c r="D3" s="146">
        <v>608588.24</v>
      </c>
      <c r="E3" s="146">
        <f>'[1]Feb 2020'!$J$31</f>
        <v>528994.96000000008</v>
      </c>
      <c r="F3" s="146">
        <f>+'[1]Mar 2020'!$J$31</f>
        <v>363801.36</v>
      </c>
      <c r="G3" s="146">
        <f>+'[1]Apr 2020'!$J$31</f>
        <v>66452.88</v>
      </c>
      <c r="H3" s="146">
        <v>153930.4</v>
      </c>
      <c r="I3" s="147">
        <f>+'[1]June 2020'!$J$35</f>
        <v>322502.95999999996</v>
      </c>
      <c r="J3" s="147">
        <f>+'[1]Jul 2020'!$J$35</f>
        <v>428377.04000000004</v>
      </c>
      <c r="K3" s="147">
        <f>+'[1]Aug 2020'!$J$35</f>
        <v>473805.28</v>
      </c>
      <c r="L3" s="147">
        <f>+'[1]Sep 2020'!$J$35</f>
        <v>530496.72</v>
      </c>
      <c r="M3" s="147">
        <v>537254.64</v>
      </c>
      <c r="N3" s="147">
        <f t="shared" ref="N3:N7" si="0">SUM(B3:M3)</f>
        <v>5166805.2799999993</v>
      </c>
    </row>
    <row r="4" spans="1:14" x14ac:dyDescent="0.2">
      <c r="A4" s="5" t="s">
        <v>9</v>
      </c>
      <c r="B4" s="146">
        <v>1134981</v>
      </c>
      <c r="C4" s="146">
        <v>984721.92000000004</v>
      </c>
      <c r="D4" s="146">
        <v>1107025.9199999999</v>
      </c>
      <c r="E4" s="146">
        <v>978781.44</v>
      </c>
      <c r="F4" s="146">
        <f>'[2]March 2020'!$J$27</f>
        <v>682106.88</v>
      </c>
      <c r="G4" s="146">
        <v>136980.48000000001</v>
      </c>
      <c r="H4" s="146">
        <v>136631.04000000001</v>
      </c>
      <c r="I4" s="147">
        <f>+'[2]June 2020'!$J$23</f>
        <v>349440</v>
      </c>
      <c r="J4" s="147">
        <f>+'[2]July 2020'!$J$23</f>
        <v>494108.15999999997</v>
      </c>
      <c r="K4" s="147">
        <f>+'[2]Aug 2020'!$J$23</f>
        <v>550717.44000000006</v>
      </c>
      <c r="L4" s="147">
        <f>+'[2]Sep 2020'!$J$23</f>
        <v>663586.56000000006</v>
      </c>
      <c r="M4" s="147">
        <v>605230.07999999996</v>
      </c>
      <c r="N4" s="147">
        <f t="shared" si="0"/>
        <v>7824310.9199999999</v>
      </c>
    </row>
    <row r="5" spans="1:14" x14ac:dyDescent="0.2">
      <c r="A5" s="5" t="s">
        <v>24</v>
      </c>
      <c r="B5" s="146">
        <v>517121.28000000003</v>
      </c>
      <c r="C5" s="146">
        <v>466851.84000000003</v>
      </c>
      <c r="D5" s="146">
        <v>523760.64000000001</v>
      </c>
      <c r="E5" s="146">
        <v>532521.6</v>
      </c>
      <c r="F5" s="146">
        <f>'[3]MARCH 2020'!$J$31</f>
        <v>397488</v>
      </c>
      <c r="G5" s="146">
        <v>72059.520000000004</v>
      </c>
      <c r="H5" s="146">
        <v>62899.199999999997</v>
      </c>
      <c r="I5" s="147">
        <f>+'[3]JUN 2020'!$J$29</f>
        <v>122653.44</v>
      </c>
      <c r="J5" s="147">
        <f>+'[3]JUL 2020'!$J$29</f>
        <v>194987.51999999999</v>
      </c>
      <c r="K5" s="147">
        <f>+'[3]AUG 2020'!$J$29</f>
        <v>205470.71999999997</v>
      </c>
      <c r="L5" s="147">
        <f>+'[3]SEP 2020'!$J$29</f>
        <v>245306.88</v>
      </c>
      <c r="M5" s="147">
        <v>261031.67999999999</v>
      </c>
      <c r="N5" s="147">
        <f>SUM(B5:M5)</f>
        <v>3602152.3200000008</v>
      </c>
    </row>
    <row r="6" spans="1:14" x14ac:dyDescent="0.2">
      <c r="A6" s="5" t="s">
        <v>28</v>
      </c>
      <c r="B6" s="146">
        <v>2939425.6</v>
      </c>
      <c r="C6" s="146">
        <v>2800290.24</v>
      </c>
      <c r="D6" s="146">
        <v>3348804.64</v>
      </c>
      <c r="E6" s="146">
        <v>3032309.9199999995</v>
      </c>
      <c r="F6" s="146">
        <f>[4]MARCH!$J$50</f>
        <v>2238779.6799999997</v>
      </c>
      <c r="G6" s="146">
        <v>304645.28000000003</v>
      </c>
      <c r="H6" s="146">
        <v>358158.87999999995</v>
      </c>
      <c r="I6" s="147">
        <f>+'[4]JUN 2020'!$J$38</f>
        <v>1145191.04</v>
      </c>
      <c r="J6" s="147">
        <f>+'[4]JUL 2020'!$J$38</f>
        <v>1708995.0399999998</v>
      </c>
      <c r="K6" s="147">
        <f>+'[4]AUG 2020'!$J$38</f>
        <v>1929547.52</v>
      </c>
      <c r="L6" s="147">
        <f>+'[4]SEP 2020'!$J$38</f>
        <v>2528135.36</v>
      </c>
      <c r="M6" s="147">
        <v>2517814.8799999994</v>
      </c>
      <c r="N6" s="147">
        <f>SUM(B6:M6)</f>
        <v>24852098.079999998</v>
      </c>
    </row>
    <row r="7" spans="1:14" x14ac:dyDescent="0.2">
      <c r="A7" s="5" t="s">
        <v>1</v>
      </c>
      <c r="B7" s="146">
        <v>388577.28000000003</v>
      </c>
      <c r="C7" s="146">
        <v>371105.28000000003</v>
      </c>
      <c r="D7" s="146">
        <v>442041.60000000003</v>
      </c>
      <c r="E7" s="146">
        <v>429112.31999999995</v>
      </c>
      <c r="F7" s="146">
        <v>283046</v>
      </c>
      <c r="G7" s="146">
        <v>71984.639999999999</v>
      </c>
      <c r="H7" s="146">
        <v>48921.599999999999</v>
      </c>
      <c r="I7" s="147">
        <f>+'[5]JUN 2020'!$J$33</f>
        <v>160043.51999999999</v>
      </c>
      <c r="J7" s="147">
        <f>+'[5]JUL 2020'!$J$33</f>
        <v>207916.80000000002</v>
      </c>
      <c r="K7" s="147">
        <f>+'[5]AUG 2020'!$J$33</f>
        <v>255091.19999999998</v>
      </c>
      <c r="L7" s="147">
        <f>+'[5]SEP 2020'!$J$33</f>
        <v>277804.80000000005</v>
      </c>
      <c r="M7" s="147">
        <v>308206.08000000002</v>
      </c>
      <c r="N7" s="147">
        <f t="shared" si="0"/>
        <v>3243851.12</v>
      </c>
    </row>
    <row r="8" spans="1:14" x14ac:dyDescent="0.2">
      <c r="A8" s="5"/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2">
      <c r="A9" s="6" t="s">
        <v>5</v>
      </c>
      <c r="B9" s="161">
        <f>SUM(B3:B8)</f>
        <v>5558658.2000000002</v>
      </c>
      <c r="C9" s="161">
        <f t="shared" ref="C9:F9" si="1">SUM(C3:C8)</f>
        <v>5197017.040000001</v>
      </c>
      <c r="D9" s="160">
        <f t="shared" si="1"/>
        <v>6030221.0399999991</v>
      </c>
      <c r="E9" s="161">
        <f t="shared" si="1"/>
        <v>5501720.2400000002</v>
      </c>
      <c r="F9" s="160">
        <f t="shared" si="1"/>
        <v>3965221.92</v>
      </c>
      <c r="G9" s="161">
        <f>SUM(G3:G8)</f>
        <v>652122.80000000005</v>
      </c>
      <c r="H9" s="161">
        <f>SUM(H3:H8)</f>
        <v>760541.12</v>
      </c>
      <c r="I9" s="160">
        <f t="shared" ref="I9:N9" si="2">SUM(I3:I8)</f>
        <v>2099830.96</v>
      </c>
      <c r="J9" s="160">
        <f t="shared" si="2"/>
        <v>3034384.5599999996</v>
      </c>
      <c r="K9" s="160">
        <f t="shared" si="2"/>
        <v>3414632.16</v>
      </c>
      <c r="L9" s="160">
        <f t="shared" si="2"/>
        <v>4245330.32</v>
      </c>
      <c r="M9" s="161">
        <f t="shared" si="2"/>
        <v>4229537.3599999994</v>
      </c>
      <c r="N9" s="160">
        <f t="shared" si="2"/>
        <v>44689217.719999991</v>
      </c>
    </row>
    <row r="10" spans="1:14" ht="3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">
      <c r="A11" s="16" t="s">
        <v>6</v>
      </c>
      <c r="B11" s="4" t="s">
        <v>44</v>
      </c>
      <c r="C11" s="4" t="s">
        <v>45</v>
      </c>
      <c r="D11" s="4" t="s">
        <v>46</v>
      </c>
      <c r="E11" s="4" t="s">
        <v>47</v>
      </c>
      <c r="F11" s="4" t="s">
        <v>48</v>
      </c>
      <c r="G11" s="4" t="s">
        <v>49</v>
      </c>
      <c r="H11" s="4" t="s">
        <v>50</v>
      </c>
      <c r="I11" s="4" t="s">
        <v>51</v>
      </c>
      <c r="J11" s="4" t="s">
        <v>52</v>
      </c>
      <c r="K11" s="4" t="s">
        <v>53</v>
      </c>
      <c r="L11" s="4" t="s">
        <v>54</v>
      </c>
      <c r="M11" s="4" t="s">
        <v>55</v>
      </c>
      <c r="N11" s="4" t="s">
        <v>0</v>
      </c>
    </row>
    <row r="12" spans="1:14" x14ac:dyDescent="0.2">
      <c r="A12" s="5" t="s">
        <v>8</v>
      </c>
      <c r="B12" s="45">
        <f t="shared" ref="B12:N12" si="3">B3/B9</f>
        <v>0.10408142022475857</v>
      </c>
      <c r="C12" s="46">
        <f t="shared" si="3"/>
        <v>0.11045716332690722</v>
      </c>
      <c r="D12" s="46">
        <f t="shared" si="3"/>
        <v>0.10092304012789556</v>
      </c>
      <c r="E12" s="46">
        <f t="shared" si="3"/>
        <v>9.6150828636099472E-2</v>
      </c>
      <c r="F12" s="46">
        <f t="shared" si="3"/>
        <v>9.1748045214074675E-2</v>
      </c>
      <c r="G12" s="46">
        <f t="shared" si="3"/>
        <v>0.10190240243095319</v>
      </c>
      <c r="H12" s="46">
        <f>H3/H9</f>
        <v>0.20239589412338416</v>
      </c>
      <c r="I12" s="46">
        <f t="shared" si="3"/>
        <v>0.15358520097255826</v>
      </c>
      <c r="J12" s="46">
        <f t="shared" si="3"/>
        <v>0.14117427489151213</v>
      </c>
      <c r="K12" s="46">
        <f t="shared" si="3"/>
        <v>0.13875734128855624</v>
      </c>
      <c r="L12" s="46">
        <f t="shared" si="3"/>
        <v>0.12496005728948789</v>
      </c>
      <c r="M12" s="46">
        <f t="shared" si="3"/>
        <v>0.12702444600229282</v>
      </c>
      <c r="N12" s="46">
        <f t="shared" si="3"/>
        <v>0.11561637333579175</v>
      </c>
    </row>
    <row r="13" spans="1:14" x14ac:dyDescent="0.2">
      <c r="A13" s="5" t="s">
        <v>9</v>
      </c>
      <c r="B13" s="45">
        <f t="shared" ref="B13:N13" si="4">B4/B9</f>
        <v>0.20418254894679438</v>
      </c>
      <c r="C13" s="46">
        <f t="shared" si="4"/>
        <v>0.18947829349430031</v>
      </c>
      <c r="D13" s="46">
        <f t="shared" si="4"/>
        <v>0.18357965863221493</v>
      </c>
      <c r="E13" s="46">
        <f t="shared" si="4"/>
        <v>0.17790461842894431</v>
      </c>
      <c r="F13" s="46">
        <f t="shared" si="4"/>
        <v>0.17202237195339626</v>
      </c>
      <c r="G13" s="46">
        <f t="shared" si="4"/>
        <v>0.2100531985693492</v>
      </c>
      <c r="H13" s="46">
        <f t="shared" si="4"/>
        <v>0.17964977357174325</v>
      </c>
      <c r="I13" s="46">
        <f t="shared" si="4"/>
        <v>0.16641339548589187</v>
      </c>
      <c r="J13" s="46">
        <f t="shared" si="4"/>
        <v>0.16283636771471049</v>
      </c>
      <c r="K13" s="46">
        <f t="shared" si="4"/>
        <v>0.1612816298198281</v>
      </c>
      <c r="L13" s="46">
        <f t="shared" si="4"/>
        <v>0.15630975918971601</v>
      </c>
      <c r="M13" s="46">
        <f t="shared" si="4"/>
        <v>0.14309604774362367</v>
      </c>
      <c r="N13" s="46">
        <f t="shared" si="4"/>
        <v>0.17508274521660169</v>
      </c>
    </row>
    <row r="14" spans="1:14" x14ac:dyDescent="0.2">
      <c r="A14" s="5" t="s">
        <v>24</v>
      </c>
      <c r="B14" s="45">
        <f t="shared" ref="B14:N14" si="5">B5/B9</f>
        <v>9.3029875447279711E-2</v>
      </c>
      <c r="C14" s="46">
        <f t="shared" si="5"/>
        <v>8.9830731053365934E-2</v>
      </c>
      <c r="D14" s="46">
        <f t="shared" si="5"/>
        <v>8.6855960424296497E-2</v>
      </c>
      <c r="E14" s="46">
        <f t="shared" si="5"/>
        <v>9.6791835420552017E-2</v>
      </c>
      <c r="F14" s="46">
        <f t="shared" si="5"/>
        <v>0.10024356972181774</v>
      </c>
      <c r="G14" s="46">
        <f t="shared" si="5"/>
        <v>0.11049992424739635</v>
      </c>
      <c r="H14" s="46">
        <f t="shared" si="5"/>
        <v>8.2703220570111965E-2</v>
      </c>
      <c r="I14" s="46">
        <f t="shared" si="5"/>
        <v>5.8411101815548053E-2</v>
      </c>
      <c r="J14" s="46">
        <f t="shared" si="5"/>
        <v>6.4259330399440207E-2</v>
      </c>
      <c r="K14" s="46">
        <f t="shared" si="5"/>
        <v>6.0173603003844479E-2</v>
      </c>
      <c r="L14" s="46">
        <f t="shared" si="5"/>
        <v>5.7782754581980324E-2</v>
      </c>
      <c r="M14" s="46">
        <f t="shared" si="5"/>
        <v>6.1716367011828456E-2</v>
      </c>
      <c r="N14" s="46">
        <f t="shared" si="5"/>
        <v>8.0604506048176164E-2</v>
      </c>
    </row>
    <row r="15" spans="1:14" x14ac:dyDescent="0.2">
      <c r="A15" s="5" t="s">
        <v>28</v>
      </c>
      <c r="B15" s="45">
        <f t="shared" ref="B15:N15" si="6">B6/B9</f>
        <v>0.52880128517346148</v>
      </c>
      <c r="C15" s="46">
        <f t="shared" si="6"/>
        <v>0.53882644956653825</v>
      </c>
      <c r="D15" s="46">
        <f t="shared" si="6"/>
        <v>0.5553369632367573</v>
      </c>
      <c r="E15" s="46">
        <f t="shared" si="6"/>
        <v>0.55115669058447059</v>
      </c>
      <c r="F15" s="46">
        <f t="shared" si="6"/>
        <v>0.56460387972434078</v>
      </c>
      <c r="G15" s="46">
        <f t="shared" si="6"/>
        <v>0.46715937550412284</v>
      </c>
      <c r="H15" s="46">
        <f t="shared" si="6"/>
        <v>0.47092638462467346</v>
      </c>
      <c r="I15" s="46">
        <f t="shared" si="6"/>
        <v>0.54537296659346335</v>
      </c>
      <c r="J15" s="46">
        <f t="shared" si="6"/>
        <v>0.56320977325299859</v>
      </c>
      <c r="K15" s="46">
        <f t="shared" si="6"/>
        <v>0.56508210243061729</v>
      </c>
      <c r="L15" s="46">
        <f t="shared" si="6"/>
        <v>0.59550969404896614</v>
      </c>
      <c r="M15" s="46">
        <f t="shared" si="6"/>
        <v>0.59529321192708406</v>
      </c>
      <c r="N15" s="46">
        <f t="shared" si="6"/>
        <v>0.55610949011707167</v>
      </c>
    </row>
    <row r="16" spans="1:14" x14ac:dyDescent="0.2">
      <c r="A16" s="5" t="s">
        <v>1</v>
      </c>
      <c r="B16" s="45">
        <f t="shared" ref="B16:N16" si="7">B7/B9</f>
        <v>6.9904870207705888E-2</v>
      </c>
      <c r="C16" s="46">
        <f t="shared" si="7"/>
        <v>7.1407362558888202E-2</v>
      </c>
      <c r="D16" s="46">
        <f t="shared" si="7"/>
        <v>7.330437757883583E-2</v>
      </c>
      <c r="E16" s="46">
        <f t="shared" si="7"/>
        <v>7.7996026929933446E-2</v>
      </c>
      <c r="F16" s="46">
        <f t="shared" si="7"/>
        <v>7.1382133386370464E-2</v>
      </c>
      <c r="G16" s="46">
        <f t="shared" si="7"/>
        <v>0.11038509924817839</v>
      </c>
      <c r="H16" s="46">
        <f t="shared" si="7"/>
        <v>6.432472711008709E-2</v>
      </c>
      <c r="I16" s="46">
        <f t="shared" si="7"/>
        <v>7.6217335132538477E-2</v>
      </c>
      <c r="J16" s="46">
        <f t="shared" si="7"/>
        <v>6.8520253741338591E-2</v>
      </c>
      <c r="K16" s="46">
        <f t="shared" si="7"/>
        <v>7.470532345715386E-2</v>
      </c>
      <c r="L16" s="46">
        <f t="shared" si="7"/>
        <v>6.5437734889849525E-2</v>
      </c>
      <c r="M16" s="46">
        <f t="shared" si="7"/>
        <v>7.286992731517096E-2</v>
      </c>
      <c r="N16" s="46">
        <f t="shared" si="7"/>
        <v>7.2586885282358904E-2</v>
      </c>
    </row>
    <row r="17" spans="1:14" x14ac:dyDescent="0.2">
      <c r="A17" s="5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8"/>
      <c r="N17" s="198"/>
    </row>
    <row r="18" spans="1:14" ht="12" thickBot="1" x14ac:dyDescent="0.25">
      <c r="A18" s="12" t="s">
        <v>13</v>
      </c>
      <c r="B18" s="194">
        <f t="shared" ref="B18:N18" si="8">SUM(B12:B17)</f>
        <v>1</v>
      </c>
      <c r="C18" s="194">
        <f t="shared" si="8"/>
        <v>1</v>
      </c>
      <c r="D18" s="194">
        <f t="shared" si="8"/>
        <v>1</v>
      </c>
      <c r="E18" s="194">
        <f t="shared" si="8"/>
        <v>0.99999999999999989</v>
      </c>
      <c r="F18" s="194">
        <f t="shared" si="8"/>
        <v>1</v>
      </c>
      <c r="G18" s="194">
        <f t="shared" si="8"/>
        <v>1</v>
      </c>
      <c r="H18" s="194">
        <f t="shared" si="8"/>
        <v>0.99999999999999989</v>
      </c>
      <c r="I18" s="194">
        <f t="shared" si="8"/>
        <v>1</v>
      </c>
      <c r="J18" s="194">
        <f t="shared" si="8"/>
        <v>1</v>
      </c>
      <c r="K18" s="194">
        <f t="shared" si="8"/>
        <v>1</v>
      </c>
      <c r="L18" s="194">
        <f t="shared" si="8"/>
        <v>0.99999999999999989</v>
      </c>
      <c r="M18" s="194">
        <f t="shared" si="8"/>
        <v>1</v>
      </c>
      <c r="N18" s="194">
        <f t="shared" si="8"/>
        <v>1</v>
      </c>
    </row>
    <row r="19" spans="1:14" ht="2.25" customHeight="1" x14ac:dyDescent="0.2"/>
    <row r="20" spans="1:14" ht="3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x14ac:dyDescent="0.2">
      <c r="A21" s="16" t="s">
        <v>20</v>
      </c>
      <c r="B21" s="4" t="s">
        <v>44</v>
      </c>
      <c r="C21" s="4" t="s">
        <v>45</v>
      </c>
      <c r="D21" s="4" t="s">
        <v>46</v>
      </c>
      <c r="E21" s="4" t="s">
        <v>47</v>
      </c>
      <c r="F21" s="4" t="s">
        <v>48</v>
      </c>
      <c r="G21" s="4" t="s">
        <v>49</v>
      </c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4" t="s">
        <v>0</v>
      </c>
    </row>
    <row r="22" spans="1:14" x14ac:dyDescent="0.2">
      <c r="A22" s="5" t="s">
        <v>8</v>
      </c>
      <c r="B22" s="7">
        <v>1530</v>
      </c>
      <c r="C22" s="7">
        <v>1518</v>
      </c>
      <c r="D22" s="7">
        <v>1613</v>
      </c>
      <c r="E22" s="7">
        <v>1407</v>
      </c>
      <c r="F22" s="7">
        <f>+'[1]Mar 2020'!$I$31</f>
        <v>955</v>
      </c>
      <c r="G22" s="7">
        <f>+'[1]Apr 2020'!$I$31</f>
        <v>177</v>
      </c>
      <c r="H22" s="7">
        <v>384</v>
      </c>
      <c r="I22" s="7">
        <f>+'[1]June 2020'!$I$35</f>
        <v>848</v>
      </c>
      <c r="J22" s="7">
        <f>+'[1]Jul 2020'!$I$35</f>
        <v>1106</v>
      </c>
      <c r="K22" s="7">
        <f>+'[1]Aug 2020'!$I$35</f>
        <v>1240</v>
      </c>
      <c r="L22" s="7">
        <f>+'[1]Sep 2020'!$I$35</f>
        <v>1402</v>
      </c>
      <c r="M22" s="7">
        <v>1416</v>
      </c>
      <c r="N22" s="7">
        <f t="shared" ref="N22:N26" si="9">SUM(B22:M22)</f>
        <v>13596</v>
      </c>
    </row>
    <row r="23" spans="1:14" x14ac:dyDescent="0.2">
      <c r="A23" s="5" t="s">
        <v>9</v>
      </c>
      <c r="B23" s="7">
        <v>3236</v>
      </c>
      <c r="C23" s="7">
        <v>2813</v>
      </c>
      <c r="D23" s="7">
        <v>3161</v>
      </c>
      <c r="E23" s="7">
        <v>2791</v>
      </c>
      <c r="F23" s="7">
        <v>1946</v>
      </c>
      <c r="G23" s="7">
        <v>385</v>
      </c>
      <c r="H23" s="7">
        <v>385</v>
      </c>
      <c r="I23" s="7">
        <f>+'[2]June 2020'!$I$23</f>
        <v>989</v>
      </c>
      <c r="J23" s="7">
        <f>+'[2]July 2020'!$I$23</f>
        <v>1407</v>
      </c>
      <c r="K23" s="7">
        <f>+'[2]Aug 2020'!$I$23</f>
        <v>1568</v>
      </c>
      <c r="L23" s="7">
        <f>+'[2]Sep 2020'!$I$23</f>
        <v>1898</v>
      </c>
      <c r="M23" s="7">
        <v>1725</v>
      </c>
      <c r="N23" s="7">
        <f t="shared" si="9"/>
        <v>22304</v>
      </c>
    </row>
    <row r="24" spans="1:14" x14ac:dyDescent="0.2">
      <c r="A24" s="5" t="s">
        <v>24</v>
      </c>
      <c r="B24" s="7">
        <v>1411</v>
      </c>
      <c r="C24" s="7">
        <v>1266</v>
      </c>
      <c r="D24" s="7">
        <v>1422</v>
      </c>
      <c r="E24" s="7">
        <v>1446</v>
      </c>
      <c r="F24" s="7">
        <f>'[3]MARCH 2020'!$I$31</f>
        <v>1074</v>
      </c>
      <c r="G24" s="7">
        <v>192</v>
      </c>
      <c r="H24" s="7">
        <v>172</v>
      </c>
      <c r="I24" s="7">
        <f>+'[3]JUN 2020'!$I$29</f>
        <v>349</v>
      </c>
      <c r="J24" s="7">
        <f>+'[3]JUL 2020'!$I$29</f>
        <v>556</v>
      </c>
      <c r="K24" s="7">
        <f>+'[3]AUG 2020'!$I$29</f>
        <v>586</v>
      </c>
      <c r="L24" s="7">
        <f>+'[3]SEP 2020'!$I$29</f>
        <v>700</v>
      </c>
      <c r="M24" s="7">
        <v>747</v>
      </c>
      <c r="N24" s="7">
        <f>SUM(B24:M24)</f>
        <v>9921</v>
      </c>
    </row>
    <row r="25" spans="1:14" x14ac:dyDescent="0.2">
      <c r="A25" s="5" t="s">
        <v>28</v>
      </c>
      <c r="B25" s="7">
        <v>7668</v>
      </c>
      <c r="C25" s="7">
        <v>7319</v>
      </c>
      <c r="D25" s="7">
        <v>8732</v>
      </c>
      <c r="E25" s="7">
        <v>7911</v>
      </c>
      <c r="F25" s="7">
        <f>[4]MARCH!$I$50</f>
        <v>5823</v>
      </c>
      <c r="G25" s="7">
        <v>789</v>
      </c>
      <c r="H25" s="7">
        <v>935</v>
      </c>
      <c r="I25" s="7">
        <f>+'[4]JUN 2020'!$I$38</f>
        <v>2986</v>
      </c>
      <c r="J25" s="7">
        <f>+'[4]JUL 2020'!$I$38</f>
        <v>4453</v>
      </c>
      <c r="K25" s="7">
        <f>+'[4]AUG 2020'!$I$38</f>
        <v>5036</v>
      </c>
      <c r="L25" s="7">
        <f>+'[4]SEP 2020'!$I$38</f>
        <v>6590</v>
      </c>
      <c r="M25" s="7">
        <v>6569</v>
      </c>
      <c r="N25" s="7">
        <f t="shared" si="9"/>
        <v>64811</v>
      </c>
    </row>
    <row r="26" spans="1:14" x14ac:dyDescent="0.2">
      <c r="A26" s="5" t="s">
        <v>1</v>
      </c>
      <c r="B26" s="7">
        <v>1101</v>
      </c>
      <c r="C26" s="7">
        <v>1062</v>
      </c>
      <c r="D26" s="7">
        <v>1265</v>
      </c>
      <c r="E26" s="7">
        <v>1226</v>
      </c>
      <c r="F26" s="7">
        <v>809</v>
      </c>
      <c r="G26" s="7">
        <v>206</v>
      </c>
      <c r="H26" s="7">
        <v>140</v>
      </c>
      <c r="I26" s="7">
        <f>+'[5]JUN 2020'!$I$33</f>
        <v>454</v>
      </c>
      <c r="J26" s="7">
        <f>+'[5]JUL 2020'!$I$33</f>
        <v>591</v>
      </c>
      <c r="K26" s="7">
        <f>+'[5]AUG 2020'!$I$33</f>
        <v>724</v>
      </c>
      <c r="L26" s="7">
        <f>+'[5]SEP 2020'!$I$33</f>
        <v>793</v>
      </c>
      <c r="M26" s="7">
        <v>878</v>
      </c>
      <c r="N26" s="7">
        <f t="shared" si="9"/>
        <v>9249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6" t="s">
        <v>11</v>
      </c>
      <c r="B28" s="162">
        <f>SUM(B22:B27)</f>
        <v>14946</v>
      </c>
      <c r="C28" s="162">
        <f t="shared" ref="C28:N28" si="10">SUM(C22:C27)</f>
        <v>13978</v>
      </c>
      <c r="D28" s="162">
        <f t="shared" si="10"/>
        <v>16193</v>
      </c>
      <c r="E28" s="162">
        <f t="shared" si="10"/>
        <v>14781</v>
      </c>
      <c r="F28" s="162">
        <f t="shared" si="10"/>
        <v>10607</v>
      </c>
      <c r="G28" s="162">
        <f t="shared" si="10"/>
        <v>1749</v>
      </c>
      <c r="H28" s="162">
        <f>SUM(H22:H27)</f>
        <v>2016</v>
      </c>
      <c r="I28" s="162">
        <f t="shared" si="10"/>
        <v>5626</v>
      </c>
      <c r="J28" s="162">
        <f t="shared" si="10"/>
        <v>8113</v>
      </c>
      <c r="K28" s="162">
        <f t="shared" si="10"/>
        <v>9154</v>
      </c>
      <c r="L28" s="162">
        <f t="shared" si="10"/>
        <v>11383</v>
      </c>
      <c r="M28" s="162">
        <f t="shared" si="10"/>
        <v>11335</v>
      </c>
      <c r="N28" s="162">
        <f t="shared" si="10"/>
        <v>119881</v>
      </c>
    </row>
    <row r="29" spans="1:14" ht="3" customHeight="1" x14ac:dyDescent="0.2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14" x14ac:dyDescent="0.2">
      <c r="A30" s="16" t="s">
        <v>21</v>
      </c>
      <c r="B30" s="4" t="s">
        <v>44</v>
      </c>
      <c r="C30" s="4" t="s">
        <v>45</v>
      </c>
      <c r="D30" s="4" t="s">
        <v>46</v>
      </c>
      <c r="E30" s="4" t="s">
        <v>47</v>
      </c>
      <c r="F30" s="4" t="s">
        <v>48</v>
      </c>
      <c r="G30" s="4" t="s">
        <v>49</v>
      </c>
      <c r="H30" s="4" t="s">
        <v>50</v>
      </c>
      <c r="I30" s="4" t="s">
        <v>51</v>
      </c>
      <c r="J30" s="4" t="s">
        <v>52</v>
      </c>
      <c r="K30" s="4" t="s">
        <v>53</v>
      </c>
      <c r="L30" s="4" t="s">
        <v>54</v>
      </c>
      <c r="M30" s="4" t="s">
        <v>55</v>
      </c>
      <c r="N30" s="4" t="s">
        <v>0</v>
      </c>
    </row>
    <row r="31" spans="1:14" x14ac:dyDescent="0.2">
      <c r="A31" s="5" t="s">
        <v>8</v>
      </c>
      <c r="B31" s="46">
        <f t="shared" ref="B31:N31" si="11">B22/B28</f>
        <v>0.10236852669610598</v>
      </c>
      <c r="C31" s="46">
        <f t="shared" si="11"/>
        <v>0.10859922735727572</v>
      </c>
      <c r="D31" s="46">
        <f t="shared" si="11"/>
        <v>9.961094300006175E-2</v>
      </c>
      <c r="E31" s="46">
        <f t="shared" si="11"/>
        <v>9.5189770651512073E-2</v>
      </c>
      <c r="F31" s="46">
        <f t="shared" si="11"/>
        <v>9.0034882624681817E-2</v>
      </c>
      <c r="G31" s="46">
        <f t="shared" si="11"/>
        <v>0.10120068610634649</v>
      </c>
      <c r="H31" s="46">
        <f t="shared" si="11"/>
        <v>0.19047619047619047</v>
      </c>
      <c r="I31" s="46">
        <f t="shared" si="11"/>
        <v>0.15072875933167437</v>
      </c>
      <c r="J31" s="46">
        <f t="shared" si="11"/>
        <v>0.1363244176013805</v>
      </c>
      <c r="K31" s="46">
        <f t="shared" si="11"/>
        <v>0.13545990823683635</v>
      </c>
      <c r="L31" s="46">
        <f t="shared" si="11"/>
        <v>0.12316612492313099</v>
      </c>
      <c r="M31" s="46">
        <f t="shared" si="11"/>
        <v>0.12492280546978385</v>
      </c>
      <c r="N31" s="46">
        <f t="shared" si="11"/>
        <v>0.11341246736346877</v>
      </c>
    </row>
    <row r="32" spans="1:14" x14ac:dyDescent="0.2">
      <c r="A32" s="5" t="s">
        <v>9</v>
      </c>
      <c r="B32" s="46">
        <f t="shared" ref="B32:N32" si="12">B23/B28</f>
        <v>0.21651277933895358</v>
      </c>
      <c r="C32" s="46">
        <f t="shared" si="12"/>
        <v>0.20124481327800831</v>
      </c>
      <c r="D32" s="46">
        <f t="shared" si="12"/>
        <v>0.19520780584203051</v>
      </c>
      <c r="E32" s="46">
        <f t="shared" si="12"/>
        <v>0.18882348961504633</v>
      </c>
      <c r="F32" s="46">
        <f t="shared" si="12"/>
        <v>0.18346375035354012</v>
      </c>
      <c r="G32" s="46">
        <f t="shared" si="12"/>
        <v>0.22012578616352202</v>
      </c>
      <c r="H32" s="46">
        <f t="shared" si="12"/>
        <v>0.19097222222222221</v>
      </c>
      <c r="I32" s="46">
        <f t="shared" si="12"/>
        <v>0.17579097049413436</v>
      </c>
      <c r="J32" s="46">
        <f t="shared" si="12"/>
        <v>0.1734253666954271</v>
      </c>
      <c r="K32" s="46">
        <f t="shared" si="12"/>
        <v>0.17129123880270919</v>
      </c>
      <c r="L32" s="46">
        <f t="shared" si="12"/>
        <v>0.16673987525256961</v>
      </c>
      <c r="M32" s="46">
        <f t="shared" si="12"/>
        <v>0.15218350242611381</v>
      </c>
      <c r="N32" s="46">
        <f t="shared" si="12"/>
        <v>0.18605116740767927</v>
      </c>
    </row>
    <row r="33" spans="1:14" x14ac:dyDescent="0.2">
      <c r="A33" s="5" t="s">
        <v>24</v>
      </c>
      <c r="B33" s="46">
        <f t="shared" ref="B33:N33" si="13">B24/B28</f>
        <v>9.4406530175297737E-2</v>
      </c>
      <c r="C33" s="46">
        <f t="shared" si="13"/>
        <v>9.0570897124052085E-2</v>
      </c>
      <c r="D33" s="46">
        <f t="shared" si="13"/>
        <v>8.7815722843203853E-2</v>
      </c>
      <c r="E33" s="46">
        <f t="shared" si="13"/>
        <v>9.7828293078952716E-2</v>
      </c>
      <c r="F33" s="46">
        <f t="shared" si="13"/>
        <v>0.1012538889412652</v>
      </c>
      <c r="G33" s="46">
        <f t="shared" si="13"/>
        <v>0.10977701543739279</v>
      </c>
      <c r="H33" s="46">
        <f t="shared" si="13"/>
        <v>8.531746031746032E-2</v>
      </c>
      <c r="I33" s="46">
        <f t="shared" si="13"/>
        <v>6.2033416281549944E-2</v>
      </c>
      <c r="J33" s="46">
        <f t="shared" si="13"/>
        <v>6.8531985701959813E-2</v>
      </c>
      <c r="K33" s="46">
        <f t="shared" si="13"/>
        <v>6.4015730828053313E-2</v>
      </c>
      <c r="L33" s="46">
        <f t="shared" si="13"/>
        <v>6.1495212158481943E-2</v>
      </c>
      <c r="M33" s="46">
        <f t="shared" si="13"/>
        <v>6.5902073224525806E-2</v>
      </c>
      <c r="N33" s="46">
        <f t="shared" si="13"/>
        <v>8.2757067425196659E-2</v>
      </c>
    </row>
    <row r="34" spans="1:14" x14ac:dyDescent="0.2">
      <c r="A34" s="5" t="s">
        <v>28</v>
      </c>
      <c r="B34" s="46">
        <f t="shared" ref="B34:N34" si="14">B25/B28</f>
        <v>0.51304696908871938</v>
      </c>
      <c r="C34" s="46">
        <f t="shared" si="14"/>
        <v>0.52360852768636423</v>
      </c>
      <c r="D34" s="46">
        <f t="shared" si="14"/>
        <v>0.53924535293027853</v>
      </c>
      <c r="E34" s="46">
        <f t="shared" si="14"/>
        <v>0.53521412624315001</v>
      </c>
      <c r="F34" s="46">
        <f t="shared" si="14"/>
        <v>0.54897709060054678</v>
      </c>
      <c r="G34" s="46">
        <f t="shared" si="14"/>
        <v>0.451114922813036</v>
      </c>
      <c r="H34" s="46">
        <f t="shared" si="14"/>
        <v>0.46378968253968256</v>
      </c>
      <c r="I34" s="46">
        <f t="shared" si="14"/>
        <v>0.53075008887308928</v>
      </c>
      <c r="J34" s="46">
        <f t="shared" si="14"/>
        <v>0.54887218045112784</v>
      </c>
      <c r="K34" s="46">
        <f t="shared" si="14"/>
        <v>0.55014201441992572</v>
      </c>
      <c r="L34" s="46">
        <f t="shared" si="14"/>
        <v>0.57893349732056576</v>
      </c>
      <c r="M34" s="46">
        <f t="shared" si="14"/>
        <v>0.57953242170269081</v>
      </c>
      <c r="N34" s="46">
        <f t="shared" si="14"/>
        <v>0.54062778922431409</v>
      </c>
    </row>
    <row r="35" spans="1:14" x14ac:dyDescent="0.2">
      <c r="A35" s="5" t="s">
        <v>1</v>
      </c>
      <c r="B35" s="46">
        <f t="shared" ref="B35:N35" si="15">B26/B28</f>
        <v>7.3665194700923323E-2</v>
      </c>
      <c r="C35" s="46">
        <f t="shared" si="15"/>
        <v>7.5976534554299618E-2</v>
      </c>
      <c r="D35" s="46">
        <f t="shared" si="15"/>
        <v>7.8120175384425367E-2</v>
      </c>
      <c r="E35" s="46">
        <f t="shared" si="15"/>
        <v>8.2944320411338882E-2</v>
      </c>
      <c r="F35" s="46">
        <f t="shared" si="15"/>
        <v>7.6270387479966062E-2</v>
      </c>
      <c r="G35" s="46">
        <f t="shared" si="15"/>
        <v>0.11778158947970269</v>
      </c>
      <c r="H35" s="46">
        <f t="shared" si="15"/>
        <v>6.9444444444444448E-2</v>
      </c>
      <c r="I35" s="46">
        <f t="shared" si="15"/>
        <v>8.0696765019552086E-2</v>
      </c>
      <c r="J35" s="46">
        <f t="shared" si="15"/>
        <v>7.2846049550104763E-2</v>
      </c>
      <c r="K35" s="46">
        <f t="shared" si="15"/>
        <v>7.909110771247542E-2</v>
      </c>
      <c r="L35" s="46">
        <f t="shared" si="15"/>
        <v>6.9665290345251693E-2</v>
      </c>
      <c r="M35" s="46">
        <f t="shared" si="15"/>
        <v>7.745919717688575E-2</v>
      </c>
      <c r="N35" s="46">
        <f t="shared" si="15"/>
        <v>7.715150857934118E-2</v>
      </c>
    </row>
    <row r="36" spans="1:14" x14ac:dyDescent="0.2">
      <c r="A36" s="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8"/>
      <c r="N36" s="46"/>
    </row>
    <row r="37" spans="1:14" x14ac:dyDescent="0.2">
      <c r="A37" s="10" t="s">
        <v>13</v>
      </c>
      <c r="B37" s="196">
        <f>SUM(B31:B36)</f>
        <v>1</v>
      </c>
      <c r="C37" s="196">
        <f>SUM(C31:C36)</f>
        <v>1</v>
      </c>
      <c r="D37" s="196">
        <f>SUM(D31:D36)</f>
        <v>1</v>
      </c>
      <c r="E37" s="196">
        <f>SUM(E31:E36)</f>
        <v>1</v>
      </c>
      <c r="F37" s="196">
        <f>SUM(F31:F36)</f>
        <v>1</v>
      </c>
      <c r="G37" s="196">
        <f t="shared" ref="G37" si="16">SUM(G31:G36)</f>
        <v>1</v>
      </c>
      <c r="H37" s="196">
        <f t="shared" ref="H37:N37" si="17">SUM(H31:H36)</f>
        <v>1</v>
      </c>
      <c r="I37" s="196">
        <f t="shared" si="17"/>
        <v>1</v>
      </c>
      <c r="J37" s="196">
        <f t="shared" si="17"/>
        <v>1</v>
      </c>
      <c r="K37" s="196">
        <f t="shared" si="17"/>
        <v>1</v>
      </c>
      <c r="L37" s="196">
        <f t="shared" si="17"/>
        <v>1</v>
      </c>
      <c r="M37" s="196">
        <f t="shared" si="17"/>
        <v>1</v>
      </c>
      <c r="N37" s="196">
        <f t="shared" si="17"/>
        <v>0.99999999999999989</v>
      </c>
    </row>
    <row r="38" spans="1:14" ht="3" customHeight="1" x14ac:dyDescent="0.2">
      <c r="A38" s="96"/>
      <c r="B38" s="14"/>
      <c r="C38" s="41"/>
      <c r="D38" s="42"/>
      <c r="E38" s="43"/>
      <c r="F38" s="44"/>
      <c r="G38" s="39"/>
      <c r="H38" s="39"/>
      <c r="I38" s="39"/>
      <c r="J38" s="39"/>
      <c r="K38" s="39"/>
      <c r="L38" s="39"/>
      <c r="M38" s="36"/>
      <c r="N38" s="14"/>
    </row>
    <row r="39" spans="1:14" x14ac:dyDescent="0.2">
      <c r="A39" s="16" t="s">
        <v>10</v>
      </c>
      <c r="B39" s="4" t="s">
        <v>44</v>
      </c>
      <c r="C39" s="4" t="s">
        <v>45</v>
      </c>
      <c r="D39" s="4" t="s">
        <v>46</v>
      </c>
      <c r="E39" s="4" t="s">
        <v>47</v>
      </c>
      <c r="F39" s="4" t="s">
        <v>48</v>
      </c>
      <c r="G39" s="4" t="s">
        <v>49</v>
      </c>
      <c r="H39" s="4" t="s">
        <v>50</v>
      </c>
      <c r="I39" s="4" t="s">
        <v>51</v>
      </c>
      <c r="J39" s="4" t="s">
        <v>52</v>
      </c>
      <c r="K39" s="4" t="s">
        <v>53</v>
      </c>
      <c r="L39" s="4" t="s">
        <v>54</v>
      </c>
      <c r="M39" s="4" t="s">
        <v>55</v>
      </c>
      <c r="N39" s="4" t="s">
        <v>0</v>
      </c>
    </row>
    <row r="40" spans="1:14" x14ac:dyDescent="0.2">
      <c r="A40" s="5" t="s">
        <v>8</v>
      </c>
      <c r="B40" s="173">
        <f t="shared" ref="B40:N40" si="18">B3/B22</f>
        <v>378.13924183006537</v>
      </c>
      <c r="C40" s="174">
        <f t="shared" si="18"/>
        <v>378.16057971014493</v>
      </c>
      <c r="D40" s="174">
        <f t="shared" si="18"/>
        <v>377.30207067575947</v>
      </c>
      <c r="E40" s="174">
        <f t="shared" si="18"/>
        <v>375.97367448471931</v>
      </c>
      <c r="F40" s="174">
        <f t="shared" si="18"/>
        <v>380.94383246073295</v>
      </c>
      <c r="G40" s="174">
        <f t="shared" si="18"/>
        <v>375.44000000000005</v>
      </c>
      <c r="H40" s="174">
        <f t="shared" si="18"/>
        <v>400.86041666666665</v>
      </c>
      <c r="I40" s="174">
        <f t="shared" si="18"/>
        <v>380.31009433962259</v>
      </c>
      <c r="J40" s="174">
        <f t="shared" si="18"/>
        <v>387.32101265822786</v>
      </c>
      <c r="K40" s="174">
        <f t="shared" si="18"/>
        <v>382.10103225806455</v>
      </c>
      <c r="L40" s="174">
        <f t="shared" si="18"/>
        <v>378.38567760342369</v>
      </c>
      <c r="M40" s="174">
        <f t="shared" si="18"/>
        <v>379.41711864406778</v>
      </c>
      <c r="N40" s="174">
        <f t="shared" si="18"/>
        <v>380.02392468373046</v>
      </c>
    </row>
    <row r="41" spans="1:14" x14ac:dyDescent="0.2">
      <c r="A41" s="5" t="s">
        <v>9</v>
      </c>
      <c r="B41" s="173">
        <f t="shared" ref="B41:N41" si="19">B4/B23</f>
        <v>350.7357849196539</v>
      </c>
      <c r="C41" s="174">
        <f t="shared" si="19"/>
        <v>350.06111624600072</v>
      </c>
      <c r="D41" s="174">
        <f t="shared" si="19"/>
        <v>350.2138310661183</v>
      </c>
      <c r="E41" s="174">
        <f t="shared" si="19"/>
        <v>350.69202436402719</v>
      </c>
      <c r="F41" s="174">
        <f t="shared" si="19"/>
        <v>350.51741007194244</v>
      </c>
      <c r="G41" s="174">
        <f t="shared" si="19"/>
        <v>355.79345454545455</v>
      </c>
      <c r="H41" s="174">
        <f t="shared" si="19"/>
        <v>354.88581818181819</v>
      </c>
      <c r="I41" s="174">
        <f t="shared" si="19"/>
        <v>353.32659251769462</v>
      </c>
      <c r="J41" s="174">
        <f t="shared" si="19"/>
        <v>351.17850746268653</v>
      </c>
      <c r="K41" s="174">
        <f t="shared" si="19"/>
        <v>351.22285714285721</v>
      </c>
      <c r="L41" s="174">
        <f t="shared" si="19"/>
        <v>349.6241095890411</v>
      </c>
      <c r="M41" s="174">
        <f t="shared" si="19"/>
        <v>350.85801739130432</v>
      </c>
      <c r="N41" s="174">
        <f t="shared" si="19"/>
        <v>350.80303622668578</v>
      </c>
    </row>
    <row r="42" spans="1:14" x14ac:dyDescent="0.2">
      <c r="A42" s="5" t="s">
        <v>24</v>
      </c>
      <c r="B42" s="173">
        <f t="shared" ref="B42:N42" si="20">B5/B24</f>
        <v>366.49275690999292</v>
      </c>
      <c r="C42" s="174">
        <f t="shared" si="20"/>
        <v>368.76132701421801</v>
      </c>
      <c r="D42" s="174">
        <f t="shared" si="20"/>
        <v>368.32675105485231</v>
      </c>
      <c r="E42" s="174">
        <f t="shared" si="20"/>
        <v>368.27219917012445</v>
      </c>
      <c r="F42" s="174">
        <f t="shared" si="20"/>
        <v>370.10055865921788</v>
      </c>
      <c r="G42" s="174">
        <f t="shared" si="20"/>
        <v>375.31</v>
      </c>
      <c r="H42" s="174">
        <f t="shared" si="20"/>
        <v>365.69302325581396</v>
      </c>
      <c r="I42" s="174">
        <f t="shared" si="20"/>
        <v>351.44252148997134</v>
      </c>
      <c r="J42" s="174">
        <f t="shared" si="20"/>
        <v>350.69697841726617</v>
      </c>
      <c r="K42" s="174">
        <f t="shared" si="20"/>
        <v>350.6326279863481</v>
      </c>
      <c r="L42" s="174">
        <f t="shared" si="20"/>
        <v>350.4384</v>
      </c>
      <c r="M42" s="174">
        <f t="shared" si="20"/>
        <v>349.44</v>
      </c>
      <c r="N42" s="174">
        <f t="shared" si="20"/>
        <v>363.08359237980051</v>
      </c>
    </row>
    <row r="43" spans="1:14" x14ac:dyDescent="0.2">
      <c r="A43" s="5" t="s">
        <v>28</v>
      </c>
      <c r="B43" s="173">
        <f t="shared" ref="B43:N43" si="21">B6/B25</f>
        <v>383.33667188315076</v>
      </c>
      <c r="C43" s="174">
        <f t="shared" si="21"/>
        <v>382.6055799972674</v>
      </c>
      <c r="D43" s="174">
        <f t="shared" si="21"/>
        <v>383.50946404031151</v>
      </c>
      <c r="E43" s="174">
        <f t="shared" si="21"/>
        <v>383.30298571609143</v>
      </c>
      <c r="F43" s="174">
        <f t="shared" si="21"/>
        <v>384.47186673535975</v>
      </c>
      <c r="G43" s="174">
        <f t="shared" si="21"/>
        <v>386.11569074778203</v>
      </c>
      <c r="H43" s="174">
        <f t="shared" si="21"/>
        <v>383.05762566844913</v>
      </c>
      <c r="I43" s="174">
        <f t="shared" si="21"/>
        <v>383.5201071667783</v>
      </c>
      <c r="J43" s="174">
        <f t="shared" si="21"/>
        <v>383.78509768695255</v>
      </c>
      <c r="K43" s="174">
        <f t="shared" si="21"/>
        <v>383.15081810961078</v>
      </c>
      <c r="L43" s="174">
        <f t="shared" si="21"/>
        <v>383.63207283763273</v>
      </c>
      <c r="M43" s="174">
        <f t="shared" si="21"/>
        <v>383.28739229715319</v>
      </c>
      <c r="N43" s="174">
        <f t="shared" si="21"/>
        <v>383.45493943929267</v>
      </c>
    </row>
    <row r="44" spans="1:14" x14ac:dyDescent="0.2">
      <c r="A44" s="5" t="s">
        <v>1</v>
      </c>
      <c r="B44" s="173">
        <f t="shared" ref="B44:N44" si="22">B7/B26</f>
        <v>352.93122615803816</v>
      </c>
      <c r="C44" s="174">
        <f t="shared" si="22"/>
        <v>349.44000000000005</v>
      </c>
      <c r="D44" s="174">
        <f t="shared" si="22"/>
        <v>349.44000000000005</v>
      </c>
      <c r="E44" s="174">
        <f t="shared" si="22"/>
        <v>350.01004893964108</v>
      </c>
      <c r="F44" s="174">
        <f t="shared" si="22"/>
        <v>349.87144622991349</v>
      </c>
      <c r="G44" s="174">
        <f t="shared" si="22"/>
        <v>349.44</v>
      </c>
      <c r="H44" s="174">
        <f t="shared" si="22"/>
        <v>349.44</v>
      </c>
      <c r="I44" s="174">
        <f t="shared" si="22"/>
        <v>352.51876651982377</v>
      </c>
      <c r="J44" s="174">
        <f t="shared" si="22"/>
        <v>351.80507614213201</v>
      </c>
      <c r="K44" s="174">
        <f t="shared" si="22"/>
        <v>352.33591160220993</v>
      </c>
      <c r="L44" s="174">
        <f t="shared" si="22"/>
        <v>350.32131147540991</v>
      </c>
      <c r="M44" s="174">
        <f t="shared" si="22"/>
        <v>351.03198177676541</v>
      </c>
      <c r="N44" s="174">
        <f t="shared" si="22"/>
        <v>350.72452373229538</v>
      </c>
    </row>
    <row r="45" spans="1:14" x14ac:dyDescent="0.2">
      <c r="A45" s="5"/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81"/>
      <c r="N45" s="174"/>
    </row>
    <row r="46" spans="1:14" x14ac:dyDescent="0.2">
      <c r="A46" s="94" t="s">
        <v>10</v>
      </c>
      <c r="B46" s="161">
        <f>B9/B28</f>
        <v>371.91611133413625</v>
      </c>
      <c r="C46" s="177">
        <f t="shared" ref="C46:N46" si="23">C9/C28</f>
        <v>371.79975962226365</v>
      </c>
      <c r="D46" s="177">
        <f t="shared" si="23"/>
        <v>372.39677885506075</v>
      </c>
      <c r="E46" s="177">
        <f t="shared" si="23"/>
        <v>372.21569853189908</v>
      </c>
      <c r="F46" s="177">
        <f t="shared" si="23"/>
        <v>373.83067031205809</v>
      </c>
      <c r="G46" s="177">
        <f t="shared" si="23"/>
        <v>372.85465980560321</v>
      </c>
      <c r="H46" s="177">
        <f t="shared" si="23"/>
        <v>377.25253968253969</v>
      </c>
      <c r="I46" s="177">
        <f t="shared" si="23"/>
        <v>373.23692854603627</v>
      </c>
      <c r="J46" s="177">
        <f t="shared" si="23"/>
        <v>374.01510661900647</v>
      </c>
      <c r="K46" s="177">
        <f t="shared" si="23"/>
        <v>373.02077343237931</v>
      </c>
      <c r="L46" s="177">
        <f t="shared" si="23"/>
        <v>372.95355530176579</v>
      </c>
      <c r="M46" s="177">
        <f t="shared" si="23"/>
        <v>373.13959947066604</v>
      </c>
      <c r="N46" s="177">
        <f t="shared" si="23"/>
        <v>372.77982098914748</v>
      </c>
    </row>
    <row r="47" spans="1:14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</row>
  </sheetData>
  <pageMargins left="0.5" right="0.5" top="0.5" bottom="0.5" header="0.25" footer="0.25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0"/>
  <sheetViews>
    <sheetView topLeftCell="A11" zoomScale="120" zoomScaleNormal="120" workbookViewId="0">
      <selection activeCell="M27" sqref="M27:M31"/>
    </sheetView>
  </sheetViews>
  <sheetFormatPr defaultColWidth="9.140625" defaultRowHeight="11.25" x14ac:dyDescent="0.2"/>
  <cols>
    <col min="1" max="1" width="16.28515625" style="51" customWidth="1"/>
    <col min="2" max="6" width="12.85546875" style="51" bestFit="1" customWidth="1"/>
    <col min="7" max="9" width="12" style="51" bestFit="1" customWidth="1"/>
    <col min="10" max="12" width="12.85546875" style="51" bestFit="1" customWidth="1"/>
    <col min="13" max="13" width="13" style="51" customWidth="1"/>
    <col min="14" max="14" width="13.85546875" style="51" bestFit="1" customWidth="1"/>
    <col min="15" max="16384" width="9.140625" style="51"/>
  </cols>
  <sheetData>
    <row r="1" spans="1:14" x14ac:dyDescent="0.2">
      <c r="A1" s="108" t="s">
        <v>42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33.75" x14ac:dyDescent="0.2">
      <c r="A2" s="17" t="s">
        <v>29</v>
      </c>
      <c r="B2" s="4" t="s">
        <v>44</v>
      </c>
      <c r="C2" s="4" t="s">
        <v>45</v>
      </c>
      <c r="D2" s="4" t="s">
        <v>46</v>
      </c>
      <c r="E2" s="4" t="s">
        <v>47</v>
      </c>
      <c r="F2" s="4" t="s">
        <v>48</v>
      </c>
      <c r="G2" s="4" t="s">
        <v>49</v>
      </c>
      <c r="H2" s="4" t="s">
        <v>50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55</v>
      </c>
      <c r="N2" s="52" t="s">
        <v>0</v>
      </c>
    </row>
    <row r="3" spans="1:14" x14ac:dyDescent="0.2">
      <c r="A3" s="5" t="s">
        <v>8</v>
      </c>
      <c r="B3" s="180">
        <v>3730124</v>
      </c>
      <c r="C3" s="178">
        <v>3146233.5</v>
      </c>
      <c r="D3" s="178">
        <v>3641670</v>
      </c>
      <c r="E3" s="178">
        <v>3288795</v>
      </c>
      <c r="F3" s="178">
        <f>+'[1]Mar 2020'!$J$33</f>
        <v>2288982.5</v>
      </c>
      <c r="G3" s="178">
        <f>+'[1]Apr 2020'!$J$33</f>
        <v>366990</v>
      </c>
      <c r="H3" s="178">
        <v>479439.5</v>
      </c>
      <c r="I3" s="180">
        <f>+'[1]June 2020'!$J$37</f>
        <v>1070858</v>
      </c>
      <c r="J3" s="180">
        <f>+'[1]Jul 2020'!$J$37</f>
        <v>1561589.5</v>
      </c>
      <c r="K3" s="180">
        <f>+'[1]Aug 2020'!$J$37</f>
        <v>1787900</v>
      </c>
      <c r="L3" s="180">
        <f>+'[1]Sep 2020'!$J$37</f>
        <v>2027384.5</v>
      </c>
      <c r="M3" s="180">
        <v>2035853.5</v>
      </c>
      <c r="N3" s="180">
        <f>SUM(B3:M3)</f>
        <v>25425820</v>
      </c>
    </row>
    <row r="4" spans="1:14" x14ac:dyDescent="0.2">
      <c r="A4" s="5" t="s">
        <v>9</v>
      </c>
      <c r="B4" s="180">
        <v>2670595.2000000002</v>
      </c>
      <c r="C4" s="178">
        <v>2547417.6</v>
      </c>
      <c r="D4" s="178">
        <v>2958883.2</v>
      </c>
      <c r="E4" s="178">
        <f>'[2]February 2020'!$J$30</f>
        <v>2809934.4</v>
      </c>
      <c r="F4" s="178">
        <f>'[2]March 2020'!$J$30</f>
        <v>1914931.2</v>
      </c>
      <c r="G4" s="178">
        <v>357302.4</v>
      </c>
      <c r="H4" s="178">
        <v>367348.8</v>
      </c>
      <c r="I4" s="180">
        <f>+'[2]June 2020'!$J$26</f>
        <v>872289.6</v>
      </c>
      <c r="J4" s="180">
        <f>+'[2]July 2020'!$J$26</f>
        <v>1349275.2</v>
      </c>
      <c r="K4" s="180">
        <f>+'[2]Aug 2020'!$J$26</f>
        <v>1483809.6</v>
      </c>
      <c r="L4" s="180">
        <f>+'[2]Sep 2020'!$J$26</f>
        <v>1712692.8</v>
      </c>
      <c r="M4" s="180">
        <v>1796121.6000000001</v>
      </c>
      <c r="N4" s="180">
        <f>SUM(B4:M4)</f>
        <v>20840601.600000001</v>
      </c>
    </row>
    <row r="5" spans="1:14" x14ac:dyDescent="0.2">
      <c r="A5" s="54" t="s">
        <v>24</v>
      </c>
      <c r="B5" s="180">
        <v>1232649.6000000001</v>
      </c>
      <c r="C5" s="178">
        <v>1098988.8</v>
      </c>
      <c r="D5" s="178">
        <v>1200326.3999999999</v>
      </c>
      <c r="E5" s="178">
        <v>1126070.3999999999</v>
      </c>
      <c r="F5" s="178">
        <f>'[3]MARCH 2020'!$J$36</f>
        <v>797596.8</v>
      </c>
      <c r="G5" s="178">
        <v>106579.2</v>
      </c>
      <c r="H5" s="178">
        <v>203112</v>
      </c>
      <c r="I5" s="180">
        <f>+'[3]JUN 2020'!$J$35</f>
        <v>343761.6</v>
      </c>
      <c r="J5" s="147">
        <f>'[3]JUL 2020'!$J$35</f>
        <v>549057.6</v>
      </c>
      <c r="K5" s="180">
        <f>+'[3]AUG 2020'!$J$35</f>
        <v>806332.79999999993</v>
      </c>
      <c r="L5" s="180">
        <f>+'[3]SEP 2020'!$J$35</f>
        <v>900681.60000000009</v>
      </c>
      <c r="M5" s="180">
        <v>844334.4</v>
      </c>
      <c r="N5" s="180">
        <f>SUM(B5:M5)</f>
        <v>9209491.1999999993</v>
      </c>
    </row>
    <row r="6" spans="1:14" x14ac:dyDescent="0.2">
      <c r="A6" s="5" t="s">
        <v>28</v>
      </c>
      <c r="B6" s="180">
        <v>9571903.8800000008</v>
      </c>
      <c r="C6" s="178">
        <v>9561502.7200000007</v>
      </c>
      <c r="D6" s="178">
        <v>11220960.52</v>
      </c>
      <c r="E6" s="178">
        <v>10586962.540000001</v>
      </c>
      <c r="F6" s="178">
        <f>[4]MARCH!$J$58</f>
        <v>7751700.8800000008</v>
      </c>
      <c r="G6" s="178">
        <v>899227.56</v>
      </c>
      <c r="H6" s="178">
        <v>1214571.82</v>
      </c>
      <c r="I6" s="180">
        <f>+'[4]JUN 2020'!$J$45</f>
        <v>3985535.4</v>
      </c>
      <c r="J6" s="180">
        <f>+'[4]JUL 2020'!$J$45</f>
        <v>6127701.5800000001</v>
      </c>
      <c r="K6" s="180">
        <f>+'[4]AUG 2020'!$J$45</f>
        <v>7289794.8200000003</v>
      </c>
      <c r="L6" s="180">
        <f>+'[4]SEP 2020'!$J$45</f>
        <v>8600340.9800000004</v>
      </c>
      <c r="M6" s="180">
        <v>8934596.4400000013</v>
      </c>
      <c r="N6" s="180">
        <f>SUM(B6:M6)</f>
        <v>85744799.140000001</v>
      </c>
    </row>
    <row r="7" spans="1:14" x14ac:dyDescent="0.2">
      <c r="A7" s="15" t="s">
        <v>1</v>
      </c>
      <c r="B7" s="180">
        <v>1137427</v>
      </c>
      <c r="C7" s="178">
        <v>1026043.2</v>
      </c>
      <c r="D7" s="178">
        <v>1218235.2</v>
      </c>
      <c r="E7" s="178">
        <v>1240512</v>
      </c>
      <c r="F7" s="178">
        <v>902428.8</v>
      </c>
      <c r="G7" s="178">
        <v>223204.8</v>
      </c>
      <c r="H7" s="178">
        <v>268632</v>
      </c>
      <c r="I7" s="180">
        <f>+'[5]JUN 2020'!$J$41</f>
        <v>476112</v>
      </c>
      <c r="J7" s="180">
        <f>+'[5]JUL 2020'!$J$41</f>
        <v>588806.40000000002</v>
      </c>
      <c r="K7" s="180">
        <f>+'[5]AUG 2020'!$J$41</f>
        <v>707616</v>
      </c>
      <c r="L7" s="180">
        <f>+'[5]SEP 2020'!$J$41</f>
        <v>810264</v>
      </c>
      <c r="M7" s="180">
        <v>877531.20000000007</v>
      </c>
      <c r="N7" s="180">
        <f>SUM(B7:M7)</f>
        <v>9476812.5999999996</v>
      </c>
    </row>
    <row r="8" spans="1:14" x14ac:dyDescent="0.2">
      <c r="A8" s="55" t="s">
        <v>5</v>
      </c>
      <c r="B8" s="160">
        <f>SUM(B3:B7)</f>
        <v>18342699.68</v>
      </c>
      <c r="C8" s="161">
        <f t="shared" ref="C8:L8" si="0">SUM(C3:C7)</f>
        <v>17380185.82</v>
      </c>
      <c r="D8" s="161">
        <f t="shared" si="0"/>
        <v>20240075.319999997</v>
      </c>
      <c r="E8" s="161">
        <f t="shared" si="0"/>
        <v>19052274.340000004</v>
      </c>
      <c r="F8" s="161">
        <f t="shared" si="0"/>
        <v>13655640.180000002</v>
      </c>
      <c r="G8" s="161">
        <f t="shared" si="0"/>
        <v>1953303.9600000002</v>
      </c>
      <c r="H8" s="161">
        <f t="shared" si="0"/>
        <v>2533104.12</v>
      </c>
      <c r="I8" s="160">
        <f t="shared" si="0"/>
        <v>6748556.5999999996</v>
      </c>
      <c r="J8" s="160">
        <f t="shared" si="0"/>
        <v>10176430.280000001</v>
      </c>
      <c r="K8" s="160">
        <f t="shared" si="0"/>
        <v>12075453.220000001</v>
      </c>
      <c r="L8" s="161">
        <f t="shared" si="0"/>
        <v>14051363.880000001</v>
      </c>
      <c r="M8" s="161">
        <f>SUM(M3:M7)</f>
        <v>14488437.140000001</v>
      </c>
      <c r="N8" s="160">
        <f>SUM(N3:N7)</f>
        <v>150697524.53999999</v>
      </c>
    </row>
    <row r="9" spans="1:14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x14ac:dyDescent="0.2">
      <c r="A10" s="56" t="s">
        <v>6</v>
      </c>
      <c r="B10" s="4" t="s">
        <v>44</v>
      </c>
      <c r="C10" s="4" t="s">
        <v>45</v>
      </c>
      <c r="D10" s="4" t="s">
        <v>46</v>
      </c>
      <c r="E10" s="4" t="s">
        <v>47</v>
      </c>
      <c r="F10" s="4" t="s">
        <v>48</v>
      </c>
      <c r="G10" s="4" t="s">
        <v>49</v>
      </c>
      <c r="H10" s="4" t="s">
        <v>50</v>
      </c>
      <c r="I10" s="4" t="s">
        <v>51</v>
      </c>
      <c r="J10" s="4" t="s">
        <v>52</v>
      </c>
      <c r="K10" s="4" t="s">
        <v>53</v>
      </c>
      <c r="L10" s="4" t="s">
        <v>54</v>
      </c>
      <c r="M10" s="4" t="s">
        <v>55</v>
      </c>
      <c r="N10" s="52" t="s">
        <v>0</v>
      </c>
    </row>
    <row r="11" spans="1:14" x14ac:dyDescent="0.2">
      <c r="A11" s="5" t="s">
        <v>8</v>
      </c>
      <c r="B11" s="57">
        <f>B3/$B$8</f>
        <v>0.20335741548814368</v>
      </c>
      <c r="C11" s="57">
        <f t="shared" ref="C11:N11" si="1">C3/C8</f>
        <v>0.18102415777278497</v>
      </c>
      <c r="D11" s="57">
        <f t="shared" si="1"/>
        <v>0.17992373755652608</v>
      </c>
      <c r="E11" s="57">
        <f t="shared" si="1"/>
        <v>0.17261954879030991</v>
      </c>
      <c r="F11" s="57">
        <f t="shared" si="1"/>
        <v>0.1676217643280053</v>
      </c>
      <c r="G11" s="57">
        <f t="shared" si="1"/>
        <v>0.18788166486899457</v>
      </c>
      <c r="H11" s="57">
        <f t="shared" si="1"/>
        <v>0.18926955912100446</v>
      </c>
      <c r="I11" s="57">
        <f t="shared" si="1"/>
        <v>0.1586795611968343</v>
      </c>
      <c r="J11" s="57">
        <f t="shared" si="1"/>
        <v>0.15345159913973289</v>
      </c>
      <c r="K11" s="57">
        <f t="shared" si="1"/>
        <v>0.14806069531525209</v>
      </c>
      <c r="L11" s="57">
        <f t="shared" si="1"/>
        <v>0.14428382307326595</v>
      </c>
      <c r="M11" s="57">
        <f t="shared" si="1"/>
        <v>0.14051574233492514</v>
      </c>
      <c r="N11" s="57">
        <f t="shared" si="1"/>
        <v>0.16872088693966014</v>
      </c>
    </row>
    <row r="12" spans="1:14" x14ac:dyDescent="0.2">
      <c r="A12" s="5" t="s">
        <v>9</v>
      </c>
      <c r="B12" s="57">
        <f>B4/$B$8</f>
        <v>0.14559444610609251</v>
      </c>
      <c r="C12" s="57">
        <f>C4/$C$8</f>
        <v>0.14657021658931838</v>
      </c>
      <c r="D12" s="57">
        <f t="shared" ref="D12:N12" si="2">D4/D8</f>
        <v>0.14618933740212983</v>
      </c>
      <c r="E12" s="57">
        <f t="shared" si="2"/>
        <v>0.1474855101209927</v>
      </c>
      <c r="F12" s="57">
        <f t="shared" si="2"/>
        <v>0.14023005694047216</v>
      </c>
      <c r="G12" s="57">
        <f t="shared" si="2"/>
        <v>0.18292206810454631</v>
      </c>
      <c r="H12" s="57">
        <f t="shared" si="2"/>
        <v>0.14501922645011528</v>
      </c>
      <c r="I12" s="57">
        <f t="shared" si="2"/>
        <v>0.12925572855090228</v>
      </c>
      <c r="J12" s="57">
        <f t="shared" si="2"/>
        <v>0.13258826158832582</v>
      </c>
      <c r="K12" s="57">
        <f t="shared" si="2"/>
        <v>0.12287817053048052</v>
      </c>
      <c r="L12" s="57">
        <f t="shared" si="2"/>
        <v>0.12188801134370737</v>
      </c>
      <c r="M12" s="57">
        <f t="shared" si="2"/>
        <v>0.12396931309045249</v>
      </c>
      <c r="N12" s="57">
        <f t="shared" si="2"/>
        <v>0.1382942530981538</v>
      </c>
    </row>
    <row r="13" spans="1:14" x14ac:dyDescent="0.2">
      <c r="A13" s="58" t="s">
        <v>24</v>
      </c>
      <c r="B13" s="57">
        <f>B5/$B$8</f>
        <v>6.7201100247202009E-2</v>
      </c>
      <c r="C13" s="57">
        <f t="shared" ref="C13:N13" si="3">C5/C8</f>
        <v>6.323228136809414E-2</v>
      </c>
      <c r="D13" s="57">
        <f t="shared" si="3"/>
        <v>5.9304443339393664E-2</v>
      </c>
      <c r="E13" s="57">
        <f t="shared" si="3"/>
        <v>5.9104250752668917E-2</v>
      </c>
      <c r="F13" s="57">
        <f t="shared" si="3"/>
        <v>5.8407865869822585E-2</v>
      </c>
      <c r="G13" s="57">
        <f t="shared" si="3"/>
        <v>5.4563550877150722E-2</v>
      </c>
      <c r="H13" s="57">
        <f t="shared" si="3"/>
        <v>8.0183044351133895E-2</v>
      </c>
      <c r="I13" s="57">
        <f t="shared" si="3"/>
        <v>5.0938536990265446E-2</v>
      </c>
      <c r="J13" s="57">
        <f t="shared" si="3"/>
        <v>5.3953850701367941E-2</v>
      </c>
      <c r="K13" s="57">
        <f t="shared" si="3"/>
        <v>6.6774537179648805E-2</v>
      </c>
      <c r="L13" s="57">
        <f t="shared" si="3"/>
        <v>6.4099229632931548E-2</v>
      </c>
      <c r="M13" s="57">
        <f t="shared" si="3"/>
        <v>5.8276430497043931E-2</v>
      </c>
      <c r="N13" s="57">
        <f t="shared" si="3"/>
        <v>6.1112425224712316E-2</v>
      </c>
    </row>
    <row r="14" spans="1:14" x14ac:dyDescent="0.2">
      <c r="A14" s="53" t="s">
        <v>28</v>
      </c>
      <c r="B14" s="57">
        <f>B6/$B$8</f>
        <v>0.52183724571562096</v>
      </c>
      <c r="C14" s="57">
        <f t="shared" ref="C14:N14" si="4">C6/C8</f>
        <v>0.55013811814354929</v>
      </c>
      <c r="D14" s="57">
        <f t="shared" si="4"/>
        <v>0.55439321952088472</v>
      </c>
      <c r="E14" s="57">
        <f t="shared" si="4"/>
        <v>0.55567972364185469</v>
      </c>
      <c r="F14" s="57">
        <f t="shared" si="4"/>
        <v>0.56765561905717987</v>
      </c>
      <c r="G14" s="57">
        <f t="shared" si="4"/>
        <v>0.46036232886150497</v>
      </c>
      <c r="H14" s="57">
        <f t="shared" si="4"/>
        <v>0.47947962754882734</v>
      </c>
      <c r="I14" s="45">
        <f t="shared" si="4"/>
        <v>0.59057597590572186</v>
      </c>
      <c r="J14" s="45">
        <f t="shared" si="4"/>
        <v>0.6021464709528771</v>
      </c>
      <c r="K14" s="45">
        <f t="shared" si="4"/>
        <v>0.60368705730450423</v>
      </c>
      <c r="L14" s="45">
        <f t="shared" si="4"/>
        <v>0.61206449804074103</v>
      </c>
      <c r="M14" s="45">
        <f t="shared" si="4"/>
        <v>0.61667082195726741</v>
      </c>
      <c r="N14" s="57">
        <f t="shared" si="4"/>
        <v>0.56898611574233626</v>
      </c>
    </row>
    <row r="15" spans="1:14" x14ac:dyDescent="0.2">
      <c r="A15" s="9" t="s">
        <v>1</v>
      </c>
      <c r="B15" s="57">
        <f>B7/$B$8</f>
        <v>6.2009792442940984E-2</v>
      </c>
      <c r="C15" s="57">
        <f>C7/$C$8</f>
        <v>5.9035226126253233E-2</v>
      </c>
      <c r="D15" s="57">
        <f t="shared" ref="D15:I15" si="5">D7/D8</f>
        <v>6.0189262181065843E-2</v>
      </c>
      <c r="E15" s="57">
        <f t="shared" si="5"/>
        <v>6.5110966694173683E-2</v>
      </c>
      <c r="F15" s="57">
        <f t="shared" si="5"/>
        <v>6.6084693804519964E-2</v>
      </c>
      <c r="G15" s="57">
        <f t="shared" si="5"/>
        <v>0.11427038728780337</v>
      </c>
      <c r="H15" s="57">
        <f t="shared" si="5"/>
        <v>0.10604854252891902</v>
      </c>
      <c r="I15" s="57">
        <f t="shared" si="5"/>
        <v>7.0550197356276156E-2</v>
      </c>
      <c r="J15" s="57">
        <f t="shared" ref="J15:M15" si="6">J7/J8</f>
        <v>5.785981761769609E-2</v>
      </c>
      <c r="K15" s="57">
        <f t="shared" si="6"/>
        <v>5.8599539670114338E-2</v>
      </c>
      <c r="L15" s="57">
        <f t="shared" si="6"/>
        <v>5.7664437909354029E-2</v>
      </c>
      <c r="M15" s="57">
        <f t="shared" si="6"/>
        <v>6.0567692120311052E-2</v>
      </c>
      <c r="N15" s="57">
        <f>N7/N8</f>
        <v>6.2886318995137497E-2</v>
      </c>
    </row>
    <row r="16" spans="1:14" x14ac:dyDescent="0.2">
      <c r="A16" s="53" t="s">
        <v>14</v>
      </c>
      <c r="B16" s="198">
        <f t="shared" ref="B16:N16" si="7">SUM(B11:B15)</f>
        <v>1.0000000000000002</v>
      </c>
      <c r="C16" s="198">
        <f t="shared" si="7"/>
        <v>1</v>
      </c>
      <c r="D16" s="198">
        <f t="shared" si="7"/>
        <v>1.0000000000000002</v>
      </c>
      <c r="E16" s="198">
        <f t="shared" si="7"/>
        <v>0.99999999999999989</v>
      </c>
      <c r="F16" s="198">
        <f t="shared" si="7"/>
        <v>0.99999999999999989</v>
      </c>
      <c r="G16" s="198">
        <f t="shared" si="7"/>
        <v>0.99999999999999989</v>
      </c>
      <c r="H16" s="198">
        <f t="shared" si="7"/>
        <v>1</v>
      </c>
      <c r="I16" s="198">
        <f t="shared" si="7"/>
        <v>1</v>
      </c>
      <c r="J16" s="198">
        <f t="shared" si="7"/>
        <v>0.99999999999999978</v>
      </c>
      <c r="K16" s="198">
        <f t="shared" si="7"/>
        <v>1</v>
      </c>
      <c r="L16" s="198">
        <f t="shared" si="7"/>
        <v>1</v>
      </c>
      <c r="M16" s="198">
        <f t="shared" si="7"/>
        <v>1</v>
      </c>
      <c r="N16" s="193">
        <f t="shared" si="7"/>
        <v>1</v>
      </c>
    </row>
    <row r="17" spans="1:14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x14ac:dyDescent="0.2">
      <c r="A18" s="56" t="s">
        <v>20</v>
      </c>
      <c r="B18" s="4" t="s">
        <v>44</v>
      </c>
      <c r="C18" s="4" t="s">
        <v>45</v>
      </c>
      <c r="D18" s="4" t="s">
        <v>46</v>
      </c>
      <c r="E18" s="4" t="s">
        <v>47</v>
      </c>
      <c r="F18" s="4" t="s">
        <v>48</v>
      </c>
      <c r="G18" s="4" t="s">
        <v>49</v>
      </c>
      <c r="H18" s="4" t="s">
        <v>50</v>
      </c>
      <c r="I18" s="4" t="s">
        <v>51</v>
      </c>
      <c r="J18" s="4" t="s">
        <v>52</v>
      </c>
      <c r="K18" s="4" t="s">
        <v>53</v>
      </c>
      <c r="L18" s="4" t="s">
        <v>54</v>
      </c>
      <c r="M18" s="4" t="s">
        <v>55</v>
      </c>
      <c r="N18" s="52" t="s">
        <v>0</v>
      </c>
    </row>
    <row r="19" spans="1:14" x14ac:dyDescent="0.2">
      <c r="A19" s="5" t="s">
        <v>8</v>
      </c>
      <c r="B19" s="150">
        <v>7911</v>
      </c>
      <c r="C19" s="150">
        <v>6665</v>
      </c>
      <c r="D19" s="150">
        <v>7713</v>
      </c>
      <c r="E19" s="150">
        <v>6972</v>
      </c>
      <c r="F19" s="150">
        <f>+'[1]Mar 2020'!$I$33</f>
        <v>4832</v>
      </c>
      <c r="G19" s="150">
        <f>+'[1]Apr 2020'!$I$33</f>
        <v>774</v>
      </c>
      <c r="H19" s="150">
        <v>1016</v>
      </c>
      <c r="I19" s="150">
        <f>+'[1]June 2020'!$I$37</f>
        <v>2270</v>
      </c>
      <c r="J19" s="150">
        <f>+'[1]Jul 2020'!$I$37</f>
        <v>3307</v>
      </c>
      <c r="K19" s="150">
        <f>+'[1]Aug 2020'!$I$37</f>
        <v>3787</v>
      </c>
      <c r="L19" s="150">
        <f>+'[1]Sep 2020'!$I$37</f>
        <v>4303</v>
      </c>
      <c r="M19" s="150">
        <v>4313</v>
      </c>
      <c r="N19" s="123">
        <f>SUM(B19:M19)</f>
        <v>53863</v>
      </c>
    </row>
    <row r="20" spans="1:14" x14ac:dyDescent="0.2">
      <c r="A20" s="5" t="s">
        <v>9</v>
      </c>
      <c r="B20" s="150">
        <v>6109</v>
      </c>
      <c r="C20" s="150">
        <v>5824</v>
      </c>
      <c r="D20" s="150">
        <v>6758</v>
      </c>
      <c r="E20" s="150">
        <v>6425</v>
      </c>
      <c r="F20" s="150">
        <f>'[2]March 2020'!$I$30</f>
        <v>4371</v>
      </c>
      <c r="G20" s="150">
        <v>815</v>
      </c>
      <c r="H20" s="150">
        <v>833</v>
      </c>
      <c r="I20" s="150">
        <f>+'[2]June 2020'!$I$26</f>
        <v>1991</v>
      </c>
      <c r="J20" s="150">
        <f>+'[2]July 2020'!$I$26</f>
        <v>3083</v>
      </c>
      <c r="K20" s="150">
        <f>+'[2]Aug 2020'!$I$26</f>
        <v>3387</v>
      </c>
      <c r="L20" s="150">
        <f>+'[2]Sep 2020'!$I$26</f>
        <v>3913</v>
      </c>
      <c r="M20" s="150">
        <v>4110</v>
      </c>
      <c r="N20" s="123">
        <f t="shared" ref="N20:N23" si="8">SUM(B20:M20)</f>
        <v>47619</v>
      </c>
    </row>
    <row r="21" spans="1:14" x14ac:dyDescent="0.2">
      <c r="A21" s="53" t="s">
        <v>24</v>
      </c>
      <c r="B21" s="150">
        <v>2814</v>
      </c>
      <c r="C21" s="150">
        <v>2514</v>
      </c>
      <c r="D21" s="150">
        <v>2744</v>
      </c>
      <c r="E21" s="150">
        <v>2569</v>
      </c>
      <c r="F21" s="150">
        <f>'[3]MARCH 2020'!$I$36</f>
        <v>1813</v>
      </c>
      <c r="G21" s="150">
        <v>242</v>
      </c>
      <c r="H21" s="150">
        <v>449</v>
      </c>
      <c r="I21" s="150">
        <f>+'[3]JUN 2020'!$I$35</f>
        <v>785</v>
      </c>
      <c r="J21" s="150">
        <f>'[3]JUL 2020'!$I$35</f>
        <v>1255</v>
      </c>
      <c r="K21" s="150">
        <f>+'[3]AUG 2020'!$I$35</f>
        <v>1843</v>
      </c>
      <c r="L21" s="150">
        <f>+'[3]SEP 2020'!$I$35</f>
        <v>2061</v>
      </c>
      <c r="M21" s="150">
        <v>1927</v>
      </c>
      <c r="N21" s="123">
        <f>SUM(B21:M21)</f>
        <v>21016</v>
      </c>
    </row>
    <row r="22" spans="1:14" x14ac:dyDescent="0.2">
      <c r="A22" s="5" t="s">
        <v>28</v>
      </c>
      <c r="B22" s="150">
        <v>20216</v>
      </c>
      <c r="C22" s="150">
        <v>20189</v>
      </c>
      <c r="D22" s="150">
        <v>23691</v>
      </c>
      <c r="E22" s="150">
        <v>22360</v>
      </c>
      <c r="F22" s="150">
        <f>[4]MARCH!$I$58</f>
        <v>16297</v>
      </c>
      <c r="G22" s="150">
        <v>1900</v>
      </c>
      <c r="H22" s="150">
        <v>2562</v>
      </c>
      <c r="I22" s="150">
        <f>+'[4]JUN 2020'!$I$45</f>
        <v>8413</v>
      </c>
      <c r="J22" s="150">
        <f>+'[4]JUL 2020'!$I$45</f>
        <v>12945</v>
      </c>
      <c r="K22" s="150">
        <f>+'[4]AUG 2020'!$I$45</f>
        <v>15409</v>
      </c>
      <c r="L22" s="150">
        <f>+'[4]SEP 2020'!$I$45</f>
        <v>18148</v>
      </c>
      <c r="M22" s="150">
        <v>18865</v>
      </c>
      <c r="N22" s="123">
        <f t="shared" si="8"/>
        <v>180995</v>
      </c>
    </row>
    <row r="23" spans="1:14" x14ac:dyDescent="0.2">
      <c r="A23" s="5" t="s">
        <v>1</v>
      </c>
      <c r="B23" s="150">
        <v>2595</v>
      </c>
      <c r="C23" s="150">
        <v>2340</v>
      </c>
      <c r="D23" s="150">
        <v>2783</v>
      </c>
      <c r="E23" s="150">
        <v>2835</v>
      </c>
      <c r="F23" s="150">
        <v>2054</v>
      </c>
      <c r="G23" s="150">
        <v>504</v>
      </c>
      <c r="H23" s="150">
        <v>611</v>
      </c>
      <c r="I23" s="150">
        <f>+'[5]JUN 2020'!$I$41</f>
        <v>1083</v>
      </c>
      <c r="J23" s="150">
        <f>+'[5]JUL 2020'!$I$41</f>
        <v>1339</v>
      </c>
      <c r="K23" s="150">
        <f>+'[5]AUG 2020'!$I$41</f>
        <v>1616</v>
      </c>
      <c r="L23" s="150">
        <f>+'[5]SEP 2020'!$I$41</f>
        <v>1849</v>
      </c>
      <c r="M23" s="150">
        <v>2000</v>
      </c>
      <c r="N23" s="123">
        <f t="shared" si="8"/>
        <v>21609</v>
      </c>
    </row>
    <row r="24" spans="1:14" x14ac:dyDescent="0.2">
      <c r="A24" s="55" t="s">
        <v>7</v>
      </c>
      <c r="B24" s="164">
        <f>SUM(B19:B23)</f>
        <v>39645</v>
      </c>
      <c r="C24" s="164">
        <f t="shared" ref="C24:M24" si="9">SUM(C19:C23)</f>
        <v>37532</v>
      </c>
      <c r="D24" s="164">
        <f t="shared" si="9"/>
        <v>43689</v>
      </c>
      <c r="E24" s="164">
        <f t="shared" si="9"/>
        <v>41161</v>
      </c>
      <c r="F24" s="164">
        <f t="shared" si="9"/>
        <v>29367</v>
      </c>
      <c r="G24" s="164">
        <f t="shared" si="9"/>
        <v>4235</v>
      </c>
      <c r="H24" s="164">
        <f t="shared" si="9"/>
        <v>5471</v>
      </c>
      <c r="I24" s="164">
        <f>SUM(I19:I23)</f>
        <v>14542</v>
      </c>
      <c r="J24" s="164">
        <f t="shared" si="9"/>
        <v>21929</v>
      </c>
      <c r="K24" s="164">
        <f t="shared" si="9"/>
        <v>26042</v>
      </c>
      <c r="L24" s="164">
        <f t="shared" si="9"/>
        <v>30274</v>
      </c>
      <c r="M24" s="164">
        <f t="shared" si="9"/>
        <v>31215</v>
      </c>
      <c r="N24" s="201">
        <f>SUM(N19:N23)</f>
        <v>325102</v>
      </c>
    </row>
    <row r="25" spans="1:14" x14ac:dyDescent="0.2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1:14" x14ac:dyDescent="0.2">
      <c r="A26" s="56" t="s">
        <v>21</v>
      </c>
      <c r="B26" s="4" t="s">
        <v>44</v>
      </c>
      <c r="C26" s="4" t="s">
        <v>45</v>
      </c>
      <c r="D26" s="4" t="s">
        <v>46</v>
      </c>
      <c r="E26" s="4" t="s">
        <v>47</v>
      </c>
      <c r="F26" s="4" t="s">
        <v>48</v>
      </c>
      <c r="G26" s="4" t="s">
        <v>49</v>
      </c>
      <c r="H26" s="4" t="s">
        <v>50</v>
      </c>
      <c r="I26" s="4" t="s">
        <v>51</v>
      </c>
      <c r="J26" s="4" t="s">
        <v>52</v>
      </c>
      <c r="K26" s="4" t="s">
        <v>53</v>
      </c>
      <c r="L26" s="4" t="s">
        <v>54</v>
      </c>
      <c r="M26" s="4" t="s">
        <v>55</v>
      </c>
      <c r="N26" s="52" t="s">
        <v>0</v>
      </c>
    </row>
    <row r="27" spans="1:14" x14ac:dyDescent="0.2">
      <c r="A27" s="5" t="s">
        <v>8</v>
      </c>
      <c r="B27" s="57">
        <f>B19/$B$24</f>
        <v>0.19954597048808173</v>
      </c>
      <c r="C27" s="59">
        <f>C19/$C$24</f>
        <v>0.17758179686667377</v>
      </c>
      <c r="D27" s="59">
        <f>D19/$D$24</f>
        <v>0.17654329465082744</v>
      </c>
      <c r="E27" s="59">
        <f>E19/$E$24</f>
        <v>0.16938363985325916</v>
      </c>
      <c r="F27" s="59">
        <f>F19/$F$24</f>
        <v>0.16453842748663466</v>
      </c>
      <c r="G27" s="151">
        <f>G19/$G$24</f>
        <v>0.18276269185360094</v>
      </c>
      <c r="H27" s="172">
        <f>H19/$H$24</f>
        <v>0.18570645220252238</v>
      </c>
      <c r="I27" s="59">
        <f>I19/$I$24</f>
        <v>0.15609957364874158</v>
      </c>
      <c r="J27" s="59">
        <f>J19/$J$24</f>
        <v>0.15080487026312189</v>
      </c>
      <c r="K27" s="59">
        <f>K19/$K$24</f>
        <v>0.14541893863758543</v>
      </c>
      <c r="L27" s="59">
        <f>L19/$L$24</f>
        <v>0.14213516548853802</v>
      </c>
      <c r="M27" s="59">
        <f>M19/$M$24</f>
        <v>0.13817075124139036</v>
      </c>
      <c r="N27" s="57">
        <f>N19/N24</f>
        <v>0.16568030956438287</v>
      </c>
    </row>
    <row r="28" spans="1:14" x14ac:dyDescent="0.2">
      <c r="A28" s="5" t="s">
        <v>9</v>
      </c>
      <c r="B28" s="57">
        <f>B20/$B$24</f>
        <v>0.15409257157270778</v>
      </c>
      <c r="C28" s="59">
        <f>C20/$C$24</f>
        <v>0.1551742513055526</v>
      </c>
      <c r="D28" s="59">
        <f>D20/$D$24</f>
        <v>0.15468424546224449</v>
      </c>
      <c r="E28" s="59">
        <f>E20/$E$24</f>
        <v>0.15609436116712422</v>
      </c>
      <c r="F28" s="59">
        <f>F20/$F$24</f>
        <v>0.14884053529471855</v>
      </c>
      <c r="G28" s="151">
        <f>G20/$G$24</f>
        <v>0.19244391971664698</v>
      </c>
      <c r="H28" s="172">
        <f>H20/$H$24</f>
        <v>0.15225735697313106</v>
      </c>
      <c r="I28" s="59">
        <f>I20/$I$24</f>
        <v>0.13691376701966718</v>
      </c>
      <c r="J28" s="59">
        <f>J20/$J$24</f>
        <v>0.14059008618724064</v>
      </c>
      <c r="K28" s="59">
        <f>K20/$K$24</f>
        <v>0.13005913524306889</v>
      </c>
      <c r="L28" s="59">
        <f>L20/$L$24</f>
        <v>0.12925282420558895</v>
      </c>
      <c r="M28" s="59">
        <f t="shared" ref="M28:M31" si="10">M20/$M$24</f>
        <v>0.13166746756367131</v>
      </c>
      <c r="N28" s="57">
        <f>N20/N24</f>
        <v>0.14647402968914372</v>
      </c>
    </row>
    <row r="29" spans="1:14" x14ac:dyDescent="0.2">
      <c r="A29" s="58" t="s">
        <v>24</v>
      </c>
      <c r="B29" s="57">
        <f>B21/$B$24</f>
        <v>7.0979947029890272E-2</v>
      </c>
      <c r="C29" s="59">
        <f>C21/$C$24</f>
        <v>6.698284130874986E-2</v>
      </c>
      <c r="D29" s="59">
        <f>D21/$D$24</f>
        <v>6.2807571699970241E-2</v>
      </c>
      <c r="E29" s="59">
        <f>E21/$E$24</f>
        <v>6.2413449624644686E-2</v>
      </c>
      <c r="F29" s="59">
        <f>F21/$F$24</f>
        <v>6.1735962134368508E-2</v>
      </c>
      <c r="G29" s="151">
        <f>G21/$G$24</f>
        <v>5.7142857142857141E-2</v>
      </c>
      <c r="H29" s="172">
        <f>H21/$H$24</f>
        <v>8.2069091573752515E-2</v>
      </c>
      <c r="I29" s="59">
        <f>I21/$I$24</f>
        <v>5.3981570623022966E-2</v>
      </c>
      <c r="J29" s="59">
        <f>J21/$J$24</f>
        <v>5.72301518537097E-2</v>
      </c>
      <c r="K29" s="59">
        <f>K21/$K$24</f>
        <v>7.0770294140235002E-2</v>
      </c>
      <c r="L29" s="59">
        <f>L21/$L$24</f>
        <v>6.8078218933738527E-2</v>
      </c>
      <c r="M29" s="59">
        <f t="shared" si="10"/>
        <v>6.1733141118052219E-2</v>
      </c>
      <c r="N29" s="57">
        <f>N21/N24</f>
        <v>6.4644327011214947E-2</v>
      </c>
    </row>
    <row r="30" spans="1:14" x14ac:dyDescent="0.2">
      <c r="A30" s="53" t="s">
        <v>28</v>
      </c>
      <c r="B30" s="57">
        <f>B22/$B$24</f>
        <v>0.5099255896077689</v>
      </c>
      <c r="C30" s="59">
        <f>C22/$C$24</f>
        <v>0.53791431311947135</v>
      </c>
      <c r="D30" s="59">
        <f>D22/$D$24</f>
        <v>0.54226464327405066</v>
      </c>
      <c r="E30" s="59">
        <f>E22/$E$24</f>
        <v>0.5432326717037973</v>
      </c>
      <c r="F30" s="59">
        <f>F22/$F$24</f>
        <v>0.55494262267170635</v>
      </c>
      <c r="G30" s="151">
        <f>G22/$G$24</f>
        <v>0.44864226682408498</v>
      </c>
      <c r="H30" s="172">
        <f>H22/$H$24</f>
        <v>0.4682873332114787</v>
      </c>
      <c r="I30" s="59">
        <f>I22/$I$24</f>
        <v>0.5785311511483977</v>
      </c>
      <c r="J30" s="59">
        <f>J22/$J$24</f>
        <v>0.59031419581376254</v>
      </c>
      <c r="K30" s="59">
        <f>K22/$K$24</f>
        <v>0.5916980262652638</v>
      </c>
      <c r="L30" s="59">
        <f>L22/$L$24</f>
        <v>0.59945828103322985</v>
      </c>
      <c r="M30" s="59">
        <f t="shared" si="10"/>
        <v>0.60435687970526986</v>
      </c>
      <c r="N30" s="57">
        <f>N22/N24</f>
        <v>0.55673296380828174</v>
      </c>
    </row>
    <row r="31" spans="1:14" x14ac:dyDescent="0.2">
      <c r="A31" s="9" t="s">
        <v>1</v>
      </c>
      <c r="B31" s="57">
        <f>B23/$B$24</f>
        <v>6.545592130155127E-2</v>
      </c>
      <c r="C31" s="59">
        <f>C23/$C$24</f>
        <v>6.234679739955238E-2</v>
      </c>
      <c r="D31" s="59">
        <f>D23/$D$24</f>
        <v>6.3700244912907142E-2</v>
      </c>
      <c r="E31" s="59">
        <f>E23/$E$24</f>
        <v>6.8875877651174658E-2</v>
      </c>
      <c r="F31" s="59">
        <f>F23/$F$24</f>
        <v>6.9942452412571937E-2</v>
      </c>
      <c r="G31" s="151">
        <f>G23/$G$24</f>
        <v>0.11900826446280992</v>
      </c>
      <c r="H31" s="172">
        <f>H23/$H$24</f>
        <v>0.11167976603911534</v>
      </c>
      <c r="I31" s="59">
        <f>I23/$I$24</f>
        <v>7.4473937560170539E-2</v>
      </c>
      <c r="J31" s="59">
        <f>J23/$J$24</f>
        <v>6.1060695882165172E-2</v>
      </c>
      <c r="K31" s="59">
        <f>K23/$K$24</f>
        <v>6.2053605713846861E-2</v>
      </c>
      <c r="L31" s="59">
        <f>L23/$L$24</f>
        <v>6.1075510338904668E-2</v>
      </c>
      <c r="M31" s="59">
        <f t="shared" si="10"/>
        <v>6.4071760371616215E-2</v>
      </c>
      <c r="N31" s="57">
        <f>N23/N24</f>
        <v>6.6468369926976759E-2</v>
      </c>
    </row>
    <row r="32" spans="1:14" x14ac:dyDescent="0.2">
      <c r="A32" s="53" t="s">
        <v>14</v>
      </c>
      <c r="B32" s="198">
        <f t="shared" ref="B32:N32" si="11">SUM(B27:B31)</f>
        <v>1</v>
      </c>
      <c r="C32" s="198">
        <f t="shared" si="11"/>
        <v>1</v>
      </c>
      <c r="D32" s="198">
        <f t="shared" si="11"/>
        <v>1</v>
      </c>
      <c r="E32" s="198">
        <f t="shared" si="11"/>
        <v>1</v>
      </c>
      <c r="F32" s="198">
        <f t="shared" si="11"/>
        <v>1</v>
      </c>
      <c r="G32" s="198">
        <f t="shared" si="11"/>
        <v>1</v>
      </c>
      <c r="H32" s="198">
        <f t="shared" si="11"/>
        <v>1</v>
      </c>
      <c r="I32" s="198">
        <f t="shared" si="11"/>
        <v>0.99999999999999989</v>
      </c>
      <c r="J32" s="198">
        <f t="shared" si="11"/>
        <v>1</v>
      </c>
      <c r="K32" s="198">
        <f t="shared" si="11"/>
        <v>1</v>
      </c>
      <c r="L32" s="198">
        <f t="shared" si="11"/>
        <v>1</v>
      </c>
      <c r="M32" s="198">
        <f t="shared" si="11"/>
        <v>0.99999999999999989</v>
      </c>
      <c r="N32" s="198">
        <f t="shared" si="11"/>
        <v>1</v>
      </c>
    </row>
    <row r="33" spans="1:14" x14ac:dyDescent="0.2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x14ac:dyDescent="0.2">
      <c r="A34" s="56" t="s">
        <v>10</v>
      </c>
      <c r="B34" s="4" t="s">
        <v>44</v>
      </c>
      <c r="C34" s="4" t="s">
        <v>45</v>
      </c>
      <c r="D34" s="4" t="s">
        <v>39</v>
      </c>
      <c r="E34" s="4" t="s">
        <v>40</v>
      </c>
      <c r="F34" s="4" t="s">
        <v>41</v>
      </c>
      <c r="G34" s="4" t="s">
        <v>32</v>
      </c>
      <c r="H34" s="4" t="s">
        <v>33</v>
      </c>
      <c r="I34" s="4" t="s">
        <v>34</v>
      </c>
      <c r="J34" s="4" t="s">
        <v>35</v>
      </c>
      <c r="K34" s="4" t="s">
        <v>36</v>
      </c>
      <c r="L34" s="4" t="s">
        <v>37</v>
      </c>
      <c r="M34" s="4" t="s">
        <v>38</v>
      </c>
      <c r="N34" s="52" t="s">
        <v>0</v>
      </c>
    </row>
    <row r="35" spans="1:14" x14ac:dyDescent="0.2">
      <c r="A35" s="5" t="s">
        <v>8</v>
      </c>
      <c r="B35" s="182">
        <f t="shared" ref="B35:N35" si="12">B3/B19</f>
        <v>471.51106054860321</v>
      </c>
      <c r="C35" s="183">
        <f t="shared" si="12"/>
        <v>472.05303825956491</v>
      </c>
      <c r="D35" s="183">
        <f t="shared" si="12"/>
        <v>472.14702450408402</v>
      </c>
      <c r="E35" s="183">
        <f t="shared" si="12"/>
        <v>471.71471600688466</v>
      </c>
      <c r="F35" s="183">
        <f t="shared" si="12"/>
        <v>473.71326572847681</v>
      </c>
      <c r="G35" s="183">
        <f t="shared" si="12"/>
        <v>474.14728682170545</v>
      </c>
      <c r="H35" s="183">
        <f t="shared" si="12"/>
        <v>471.88927165354329</v>
      </c>
      <c r="I35" s="183">
        <f>I3/I19</f>
        <v>471.74361233480175</v>
      </c>
      <c r="J35" s="183">
        <f t="shared" si="12"/>
        <v>472.20728757181735</v>
      </c>
      <c r="K35" s="183">
        <f t="shared" si="12"/>
        <v>472.11513071032482</v>
      </c>
      <c r="L35" s="183">
        <f t="shared" si="12"/>
        <v>471.15605391587263</v>
      </c>
      <c r="M35" s="183">
        <f t="shared" si="12"/>
        <v>472.0272432181776</v>
      </c>
      <c r="N35" s="182">
        <f t="shared" si="12"/>
        <v>472.0461170005384</v>
      </c>
    </row>
    <row r="36" spans="1:14" x14ac:dyDescent="0.2">
      <c r="A36" s="5" t="s">
        <v>9</v>
      </c>
      <c r="B36" s="182">
        <f t="shared" ref="B36:N36" si="13">B4/B20</f>
        <v>437.15750532001965</v>
      </c>
      <c r="C36" s="183">
        <f t="shared" si="13"/>
        <v>437.40000000000003</v>
      </c>
      <c r="D36" s="183">
        <f t="shared" si="13"/>
        <v>437.83415211601067</v>
      </c>
      <c r="E36" s="183">
        <f t="shared" si="13"/>
        <v>437.34387548638131</v>
      </c>
      <c r="F36" s="183">
        <f t="shared" si="13"/>
        <v>438.09910775566232</v>
      </c>
      <c r="G36" s="183">
        <f t="shared" si="13"/>
        <v>438.4078527607362</v>
      </c>
      <c r="H36" s="183">
        <f t="shared" si="13"/>
        <v>440.99495798319327</v>
      </c>
      <c r="I36" s="183">
        <f t="shared" si="13"/>
        <v>438.11632345554995</v>
      </c>
      <c r="J36" s="183">
        <f t="shared" si="13"/>
        <v>437.65008108984756</v>
      </c>
      <c r="K36" s="183">
        <f t="shared" si="13"/>
        <v>438.08963684676706</v>
      </c>
      <c r="L36" s="183">
        <f t="shared" si="13"/>
        <v>437.69302325581396</v>
      </c>
      <c r="M36" s="183">
        <f t="shared" si="13"/>
        <v>437.01255474452557</v>
      </c>
      <c r="N36" s="182">
        <f t="shared" si="13"/>
        <v>437.65307125307129</v>
      </c>
    </row>
    <row r="37" spans="1:14" x14ac:dyDescent="0.2">
      <c r="A37" s="53" t="s">
        <v>24</v>
      </c>
      <c r="B37" s="182">
        <f t="shared" ref="B37:N37" si="14">B5/B21</f>
        <v>438.04179104477618</v>
      </c>
      <c r="C37" s="183">
        <f t="shared" si="14"/>
        <v>437.1474940334129</v>
      </c>
      <c r="D37" s="183">
        <f t="shared" si="14"/>
        <v>437.4367346938775</v>
      </c>
      <c r="E37" s="183">
        <f t="shared" si="14"/>
        <v>438.33024523160759</v>
      </c>
      <c r="F37" s="183">
        <f t="shared" si="14"/>
        <v>439.93204633204635</v>
      </c>
      <c r="G37" s="183">
        <f t="shared" si="14"/>
        <v>440.40991735537187</v>
      </c>
      <c r="H37" s="183">
        <f t="shared" si="14"/>
        <v>452.36525612472161</v>
      </c>
      <c r="I37" s="183">
        <f t="shared" si="14"/>
        <v>437.91286624203821</v>
      </c>
      <c r="J37" s="183">
        <f t="shared" si="14"/>
        <v>437.49609561752987</v>
      </c>
      <c r="K37" s="183">
        <f t="shared" si="14"/>
        <v>437.51101465002711</v>
      </c>
      <c r="L37" s="183">
        <f t="shared" si="14"/>
        <v>437.01193595342073</v>
      </c>
      <c r="M37" s="183">
        <f t="shared" si="14"/>
        <v>438.16004151530876</v>
      </c>
      <c r="N37" s="182">
        <f t="shared" si="14"/>
        <v>438.21332318233721</v>
      </c>
    </row>
    <row r="38" spans="1:14" x14ac:dyDescent="0.2">
      <c r="A38" s="53" t="s">
        <v>28</v>
      </c>
      <c r="B38" s="182">
        <f t="shared" ref="B38:N38" si="15">B6/B22</f>
        <v>473.48159279778395</v>
      </c>
      <c r="C38" s="183">
        <f t="shared" si="15"/>
        <v>473.59961959482888</v>
      </c>
      <c r="D38" s="183">
        <f t="shared" si="15"/>
        <v>473.6381123633447</v>
      </c>
      <c r="E38" s="183">
        <f t="shared" si="15"/>
        <v>473.47775223613598</v>
      </c>
      <c r="F38" s="183">
        <f t="shared" si="15"/>
        <v>475.65201448119291</v>
      </c>
      <c r="G38" s="183">
        <f t="shared" si="15"/>
        <v>473.27766315789478</v>
      </c>
      <c r="H38" s="183">
        <f t="shared" si="15"/>
        <v>474.07174863387979</v>
      </c>
      <c r="I38" s="183">
        <f t="shared" si="15"/>
        <v>473.73533816712228</v>
      </c>
      <c r="J38" s="183">
        <f t="shared" si="15"/>
        <v>473.36435534955581</v>
      </c>
      <c r="K38" s="183">
        <f t="shared" si="15"/>
        <v>473.08682068920763</v>
      </c>
      <c r="L38" s="183">
        <f t="shared" si="15"/>
        <v>473.90020828741461</v>
      </c>
      <c r="M38" s="183">
        <f t="shared" si="15"/>
        <v>473.60702040816335</v>
      </c>
      <c r="N38" s="182">
        <f t="shared" si="15"/>
        <v>473.74125881930439</v>
      </c>
    </row>
    <row r="39" spans="1:14" x14ac:dyDescent="0.2">
      <c r="A39" s="9" t="s">
        <v>1</v>
      </c>
      <c r="B39" s="182">
        <f t="shared" ref="B39:N39" si="16">B7/B23</f>
        <v>438.31483622350675</v>
      </c>
      <c r="C39" s="183">
        <f t="shared" si="16"/>
        <v>438.47999999999996</v>
      </c>
      <c r="D39" s="183">
        <f t="shared" si="16"/>
        <v>437.74171757096656</v>
      </c>
      <c r="E39" s="183">
        <f t="shared" si="16"/>
        <v>437.57037037037037</v>
      </c>
      <c r="F39" s="183">
        <f t="shared" si="16"/>
        <v>439.35189873417721</v>
      </c>
      <c r="G39" s="183">
        <f t="shared" si="16"/>
        <v>442.86666666666662</v>
      </c>
      <c r="H39" s="183">
        <f t="shared" si="16"/>
        <v>439.65957446808511</v>
      </c>
      <c r="I39" s="183">
        <f t="shared" si="16"/>
        <v>439.62326869806094</v>
      </c>
      <c r="J39" s="183">
        <f t="shared" si="16"/>
        <v>439.73592233009708</v>
      </c>
      <c r="K39" s="183">
        <f t="shared" si="16"/>
        <v>437.88118811881191</v>
      </c>
      <c r="L39" s="183">
        <f t="shared" si="16"/>
        <v>438.217414818821</v>
      </c>
      <c r="M39" s="183">
        <f t="shared" si="16"/>
        <v>438.76560000000006</v>
      </c>
      <c r="N39" s="182">
        <f t="shared" si="16"/>
        <v>438.55859132768751</v>
      </c>
    </row>
    <row r="40" spans="1:14" s="61" customFormat="1" x14ac:dyDescent="0.2">
      <c r="A40" s="56" t="s">
        <v>10</v>
      </c>
      <c r="B40" s="199">
        <f t="shared" ref="B40:N40" si="17">B8/B24</f>
        <v>462.6737212763274</v>
      </c>
      <c r="C40" s="200">
        <f t="shared" si="17"/>
        <v>463.07646328466376</v>
      </c>
      <c r="D40" s="200">
        <f t="shared" si="17"/>
        <v>463.27623246126018</v>
      </c>
      <c r="E40" s="200">
        <f t="shared" si="17"/>
        <v>462.87199873666827</v>
      </c>
      <c r="F40" s="200">
        <f t="shared" si="17"/>
        <v>464.9994953519257</v>
      </c>
      <c r="G40" s="200">
        <f t="shared" si="17"/>
        <v>461.22879811097999</v>
      </c>
      <c r="H40" s="200">
        <f t="shared" si="17"/>
        <v>463.00568817400841</v>
      </c>
      <c r="I40" s="200">
        <f t="shared" si="17"/>
        <v>464.07348370237929</v>
      </c>
      <c r="J40" s="200">
        <f t="shared" si="17"/>
        <v>464.06266952437414</v>
      </c>
      <c r="K40" s="200">
        <f t="shared" si="17"/>
        <v>463.69146839720452</v>
      </c>
      <c r="L40" s="200">
        <f t="shared" si="17"/>
        <v>464.13965382836761</v>
      </c>
      <c r="M40" s="200">
        <f t="shared" si="17"/>
        <v>464.14983629665227</v>
      </c>
      <c r="N40" s="199">
        <f t="shared" si="17"/>
        <v>463.53921089381174</v>
      </c>
    </row>
  </sheetData>
  <pageMargins left="0.5" right="0.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4"/>
  <sheetViews>
    <sheetView showRuler="0" topLeftCell="B1" zoomScale="145" zoomScaleNormal="145" zoomScalePageLayoutView="120" workbookViewId="0">
      <selection activeCell="M34" sqref="M34"/>
    </sheetView>
  </sheetViews>
  <sheetFormatPr defaultColWidth="9.140625" defaultRowHeight="9" x14ac:dyDescent="0.15"/>
  <cols>
    <col min="1" max="1" width="11.28515625" style="20" customWidth="1"/>
    <col min="2" max="2" width="11.7109375" style="20" customWidth="1"/>
    <col min="3" max="3" width="11.42578125" style="20" customWidth="1"/>
    <col min="4" max="6" width="10.7109375" style="20" bestFit="1" customWidth="1"/>
    <col min="7" max="7" width="9.5703125" style="20" bestFit="1" customWidth="1"/>
    <col min="8" max="8" width="9.42578125" style="20" customWidth="1"/>
    <col min="9" max="9" width="10.85546875" style="20" bestFit="1" customWidth="1"/>
    <col min="10" max="10" width="11.140625" style="20" bestFit="1" customWidth="1"/>
    <col min="11" max="11" width="11.5703125" style="20" bestFit="1" customWidth="1"/>
    <col min="12" max="12" width="10.85546875" style="20" bestFit="1" customWidth="1"/>
    <col min="13" max="13" width="11.85546875" style="20" bestFit="1" customWidth="1"/>
    <col min="14" max="14" width="13.85546875" style="20" customWidth="1"/>
    <col min="15" max="16384" width="9.140625" style="20"/>
  </cols>
  <sheetData>
    <row r="1" spans="1:14" x14ac:dyDescent="0.15">
      <c r="A1" s="114" t="s">
        <v>57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1.25" x14ac:dyDescent="0.2">
      <c r="A2" s="21" t="s">
        <v>4</v>
      </c>
      <c r="B2" s="4" t="s">
        <v>44</v>
      </c>
      <c r="C2" s="4" t="s">
        <v>45</v>
      </c>
      <c r="D2" s="4" t="s">
        <v>46</v>
      </c>
      <c r="E2" s="4" t="s">
        <v>47</v>
      </c>
      <c r="F2" s="4" t="s">
        <v>48</v>
      </c>
      <c r="G2" s="4" t="s">
        <v>49</v>
      </c>
      <c r="H2" s="4" t="s">
        <v>50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55</v>
      </c>
      <c r="N2" s="22" t="s">
        <v>56</v>
      </c>
    </row>
    <row r="3" spans="1:14" x14ac:dyDescent="0.15">
      <c r="A3" s="23" t="s">
        <v>8</v>
      </c>
      <c r="B3" s="184">
        <v>340199.6</v>
      </c>
      <c r="C3" s="184">
        <v>299364</v>
      </c>
      <c r="D3" s="184">
        <v>349403.6</v>
      </c>
      <c r="E3" s="184">
        <v>321432.8</v>
      </c>
      <c r="F3" s="184">
        <f>+'[1]Mar 2020'!$J$41</f>
        <v>212342</v>
      </c>
      <c r="G3" s="184">
        <f>+'[1]Apr 2020'!$J$41</f>
        <v>67532.399999999994</v>
      </c>
      <c r="H3" s="184">
        <v>76944.399999999994</v>
      </c>
      <c r="I3" s="184">
        <f>+'[1]June 2020'!$J$45</f>
        <v>128694.8</v>
      </c>
      <c r="J3" s="184">
        <f>+'[1]Jul 2020'!$J$45</f>
        <v>164730.79999999999</v>
      </c>
      <c r="K3" s="184">
        <f>+'[1]Aug 2020'!$J$45</f>
        <v>177928.4</v>
      </c>
      <c r="L3" s="184">
        <f>+'[1]Sep 2020'!$J$45</f>
        <v>208031.2</v>
      </c>
      <c r="M3" s="184">
        <v>207516.40000000002</v>
      </c>
      <c r="N3" s="185">
        <f t="shared" ref="N3:N7" si="0">SUM(B3:M3)</f>
        <v>2554120.4</v>
      </c>
    </row>
    <row r="4" spans="1:14" x14ac:dyDescent="0.15">
      <c r="A4" s="23" t="s">
        <v>9</v>
      </c>
      <c r="B4" s="184">
        <v>203781.42</v>
      </c>
      <c r="C4" s="184">
        <v>185543.78</v>
      </c>
      <c r="D4" s="184">
        <v>214676.16</v>
      </c>
      <c r="E4" s="184">
        <v>178188.21999999997</v>
      </c>
      <c r="F4" s="184">
        <f>'[2]March 2020'!$J$40</f>
        <v>118012.77999999998</v>
      </c>
      <c r="G4" s="184">
        <v>45036.11</v>
      </c>
      <c r="H4" s="184">
        <v>45201.97</v>
      </c>
      <c r="I4" s="184">
        <v>78702.259999999995</v>
      </c>
      <c r="J4" s="184">
        <f>+'[2]July 2020'!$J$33</f>
        <v>94442.409999999989</v>
      </c>
      <c r="K4" s="184">
        <f>+'[2]Aug 2020'!$J$33</f>
        <v>104746.75</v>
      </c>
      <c r="L4" s="184">
        <f>+'[2]Sep 2020'!$J$33</f>
        <v>126672.69</v>
      </c>
      <c r="M4" s="184">
        <v>129400.98999999999</v>
      </c>
      <c r="N4" s="185">
        <f t="shared" si="0"/>
        <v>1524405.5399999998</v>
      </c>
    </row>
    <row r="5" spans="1:14" x14ac:dyDescent="0.15">
      <c r="A5" s="23" t="s">
        <v>24</v>
      </c>
      <c r="B5" s="184">
        <v>71253.72</v>
      </c>
      <c r="C5" s="184">
        <v>67629.179999999993</v>
      </c>
      <c r="D5" s="184">
        <v>75745.080000000016</v>
      </c>
      <c r="E5" s="184">
        <v>68442.48</v>
      </c>
      <c r="F5" s="184">
        <f>'[3]MARCH 2020'!$J$44</f>
        <v>54473.64</v>
      </c>
      <c r="G5" s="184">
        <v>14173.02</v>
      </c>
      <c r="H5" s="184">
        <v>11481.6</v>
      </c>
      <c r="I5" s="184">
        <f>+'[3]JUN 2020'!$J$41</f>
        <v>20067.84</v>
      </c>
      <c r="J5" s="184">
        <f>+'[3]JUL 2020'!$J$41</f>
        <v>35043.839999999997</v>
      </c>
      <c r="K5" s="184">
        <f>+'[3]AUG 2020'!$J$41</f>
        <v>40235.520000000004</v>
      </c>
      <c r="L5" s="184">
        <f>+'[3]SEP 2020'!$J$41</f>
        <v>47124.480000000003</v>
      </c>
      <c r="M5" s="184">
        <v>44728.32</v>
      </c>
      <c r="N5" s="185">
        <f t="shared" si="0"/>
        <v>550398.71999999997</v>
      </c>
    </row>
    <row r="6" spans="1:14" x14ac:dyDescent="0.15">
      <c r="A6" s="50" t="s">
        <v>28</v>
      </c>
      <c r="B6" s="184">
        <v>564571.82999999996</v>
      </c>
      <c r="C6" s="184">
        <v>534777.4</v>
      </c>
      <c r="D6" s="184">
        <v>621160.9800000001</v>
      </c>
      <c r="E6" s="184">
        <v>576951.27999999991</v>
      </c>
      <c r="F6" s="184">
        <f>[4]MARCH!$J$71</f>
        <v>419312.29000000004</v>
      </c>
      <c r="G6" s="184">
        <v>115898.43</v>
      </c>
      <c r="H6" s="184">
        <v>139468.99</v>
      </c>
      <c r="I6" s="184">
        <f>+'[4]JUN 2020'!$J$54</f>
        <v>285454.8</v>
      </c>
      <c r="J6" s="184">
        <f>+'[4]JUL 2020'!$J$54</f>
        <v>385208.98000000004</v>
      </c>
      <c r="K6" s="184">
        <f>+'[4]AUG 2020'!$J$54</f>
        <v>497011.35000000003</v>
      </c>
      <c r="L6" s="184">
        <f>+'[4]SEP 2020'!$J$54</f>
        <v>566857.84000000008</v>
      </c>
      <c r="M6" s="184">
        <v>602756.32999999996</v>
      </c>
      <c r="N6" s="185">
        <f>SUM(B6:M6)</f>
        <v>5309430.5</v>
      </c>
    </row>
    <row r="7" spans="1:14" x14ac:dyDescent="0.15">
      <c r="A7" s="23" t="s">
        <v>1</v>
      </c>
      <c r="B7" s="184">
        <v>166205.57999999999</v>
      </c>
      <c r="C7" s="184">
        <v>161416.04</v>
      </c>
      <c r="D7" s="184">
        <v>185043.5</v>
      </c>
      <c r="E7" s="184">
        <v>166906.64000000001</v>
      </c>
      <c r="F7" s="184">
        <v>121388.1</v>
      </c>
      <c r="G7" s="184">
        <v>36527.24</v>
      </c>
      <c r="H7" s="184">
        <v>54163.299999999996</v>
      </c>
      <c r="I7" s="184">
        <f>+'[5]JUN 2020'!$J$52</f>
        <v>92553.5</v>
      </c>
      <c r="J7" s="184">
        <f>+'[5]JUL 2020'!$J$52</f>
        <v>132948.48000000001</v>
      </c>
      <c r="K7" s="184">
        <f>+'[5]AUG 2020'!$J$52</f>
        <v>183091.76</v>
      </c>
      <c r="L7" s="184">
        <f>+'[5]SEP 2020'!$J$52</f>
        <v>191827.24</v>
      </c>
      <c r="M7" s="184">
        <v>220069.82193999997</v>
      </c>
      <c r="N7" s="185">
        <f t="shared" si="0"/>
        <v>1712141.2019400001</v>
      </c>
    </row>
    <row r="8" spans="1:14" x14ac:dyDescent="0.15">
      <c r="A8" s="23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/>
    </row>
    <row r="9" spans="1:14" x14ac:dyDescent="0.15">
      <c r="A9" s="21" t="s">
        <v>13</v>
      </c>
      <c r="B9" s="187">
        <f>SUM(B3:B8)</f>
        <v>1346012.15</v>
      </c>
      <c r="C9" s="187">
        <f t="shared" ref="C9:N9" si="1">SUM(C3:C8)</f>
        <v>1248730.3999999999</v>
      </c>
      <c r="D9" s="187">
        <f t="shared" si="1"/>
        <v>1446029.3200000003</v>
      </c>
      <c r="E9" s="187">
        <f t="shared" si="1"/>
        <v>1311921.42</v>
      </c>
      <c r="F9" s="187">
        <f t="shared" si="1"/>
        <v>925528.80999999994</v>
      </c>
      <c r="G9" s="187">
        <f t="shared" si="1"/>
        <v>279167.2</v>
      </c>
      <c r="H9" s="187">
        <f>SUM(H3:H8)</f>
        <v>327260.25999999995</v>
      </c>
      <c r="I9" s="187">
        <f t="shared" si="1"/>
        <v>605473.19999999995</v>
      </c>
      <c r="J9" s="187">
        <f t="shared" si="1"/>
        <v>812374.51</v>
      </c>
      <c r="K9" s="187">
        <f t="shared" si="1"/>
        <v>1003013.78</v>
      </c>
      <c r="L9" s="187">
        <f t="shared" si="1"/>
        <v>1140513.4500000002</v>
      </c>
      <c r="M9" s="187">
        <f t="shared" si="1"/>
        <v>1204471.86194</v>
      </c>
      <c r="N9" s="188">
        <f t="shared" si="1"/>
        <v>11650496.36194</v>
      </c>
    </row>
    <row r="10" spans="1:14" ht="1.5" customHeight="1" x14ac:dyDescent="0.1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1.25" x14ac:dyDescent="0.2">
      <c r="A11" s="21" t="s">
        <v>20</v>
      </c>
      <c r="B11" s="4" t="s">
        <v>44</v>
      </c>
      <c r="C11" s="4" t="s">
        <v>45</v>
      </c>
      <c r="D11" s="4" t="s">
        <v>46</v>
      </c>
      <c r="E11" s="4" t="s">
        <v>47</v>
      </c>
      <c r="F11" s="4" t="s">
        <v>48</v>
      </c>
      <c r="G11" s="4" t="s">
        <v>49</v>
      </c>
      <c r="H11" s="4" t="s">
        <v>50</v>
      </c>
      <c r="I11" s="4" t="s">
        <v>51</v>
      </c>
      <c r="J11" s="4" t="s">
        <v>52</v>
      </c>
      <c r="K11" s="4" t="s">
        <v>53</v>
      </c>
      <c r="L11" s="4" t="s">
        <v>54</v>
      </c>
      <c r="M11" s="4" t="s">
        <v>55</v>
      </c>
      <c r="N11" s="22" t="s">
        <v>56</v>
      </c>
    </row>
    <row r="12" spans="1:14" x14ac:dyDescent="0.15">
      <c r="A12" s="23" t="s">
        <v>8</v>
      </c>
      <c r="B12" s="24">
        <v>2231</v>
      </c>
      <c r="C12" s="24">
        <v>1971</v>
      </c>
      <c r="D12" s="24">
        <v>2279</v>
      </c>
      <c r="E12" s="24">
        <v>2093</v>
      </c>
      <c r="F12" s="24">
        <f>+'[1]Mar 2020'!$I$41</f>
        <v>1382</v>
      </c>
      <c r="G12" s="24">
        <v>444</v>
      </c>
      <c r="H12" s="24">
        <v>507</v>
      </c>
      <c r="I12" s="24">
        <f>+'[1]June 2020'!$I$45</f>
        <v>847</v>
      </c>
      <c r="J12" s="24">
        <f>+'[1]Jul 2020'!$I$45</f>
        <v>1075</v>
      </c>
      <c r="K12" s="24">
        <f>+'[1]Aug 2020'!$I$45</f>
        <v>1164</v>
      </c>
      <c r="L12" s="24">
        <f>+'[1]Sep 2020'!$I$45</f>
        <v>1359</v>
      </c>
      <c r="M12" s="24">
        <v>1341</v>
      </c>
      <c r="N12" s="24">
        <f t="shared" ref="N12:N16" si="2">SUM(B12:M12)</f>
        <v>16693</v>
      </c>
    </row>
    <row r="13" spans="1:14" x14ac:dyDescent="0.15">
      <c r="A13" s="23" t="s">
        <v>9</v>
      </c>
      <c r="B13" s="24">
        <v>1870</v>
      </c>
      <c r="C13" s="24">
        <v>1714</v>
      </c>
      <c r="D13" s="24">
        <v>1992</v>
      </c>
      <c r="E13" s="24">
        <v>1654</v>
      </c>
      <c r="F13" s="24">
        <f>'[2]March 2020'!$I$40</f>
        <v>1101</v>
      </c>
      <c r="G13" s="24">
        <v>422</v>
      </c>
      <c r="H13" s="24">
        <v>427</v>
      </c>
      <c r="I13" s="24">
        <v>742</v>
      </c>
      <c r="J13" s="24">
        <f>+'[2]July 2020'!$I$33</f>
        <v>884</v>
      </c>
      <c r="K13" s="24">
        <f>+'[2]Aug 2020'!$I$33</f>
        <v>990</v>
      </c>
      <c r="L13" s="24">
        <f>+'[2]Sep 2020'!$I$33</f>
        <v>1199</v>
      </c>
      <c r="M13" s="24">
        <v>1221</v>
      </c>
      <c r="N13" s="24">
        <f t="shared" si="2"/>
        <v>14216</v>
      </c>
    </row>
    <row r="14" spans="1:14" x14ac:dyDescent="0.15">
      <c r="A14" s="23" t="s">
        <v>24</v>
      </c>
      <c r="B14" s="24">
        <v>665</v>
      </c>
      <c r="C14" s="24">
        <v>634</v>
      </c>
      <c r="D14" s="24">
        <v>716</v>
      </c>
      <c r="E14" s="24">
        <v>655</v>
      </c>
      <c r="F14" s="24">
        <f>'[3]MARCH 2020'!$I$44</f>
        <v>518</v>
      </c>
      <c r="G14" s="24">
        <v>134</v>
      </c>
      <c r="H14" s="24">
        <v>112</v>
      </c>
      <c r="I14" s="24">
        <f>+'[3]JUN 2020'!$I$41</f>
        <v>201</v>
      </c>
      <c r="J14" s="24">
        <f>+'[3]JUL 2020'!$I$41</f>
        <v>349</v>
      </c>
      <c r="K14" s="24">
        <f>+'[3]AUG 2020'!$I$41</f>
        <v>402</v>
      </c>
      <c r="L14" s="24">
        <f>+'[3]SEP 2020'!$I$41</f>
        <v>467</v>
      </c>
      <c r="M14" s="24">
        <v>447</v>
      </c>
      <c r="N14" s="24">
        <f>SUM(B14:M14)</f>
        <v>5300</v>
      </c>
    </row>
    <row r="15" spans="1:14" x14ac:dyDescent="0.15">
      <c r="A15" s="50" t="s">
        <v>28</v>
      </c>
      <c r="B15" s="24">
        <v>4603</v>
      </c>
      <c r="C15" s="24">
        <v>4387</v>
      </c>
      <c r="D15" s="24">
        <v>5032</v>
      </c>
      <c r="E15" s="24">
        <v>4662</v>
      </c>
      <c r="F15" s="24">
        <f>[4]MARCH!$I$71</f>
        <v>3327</v>
      </c>
      <c r="G15" s="24">
        <v>944</v>
      </c>
      <c r="H15" s="24">
        <v>1099</v>
      </c>
      <c r="I15" s="24">
        <f>+'[4]JUN 2020'!$I$54</f>
        <v>2197</v>
      </c>
      <c r="J15" s="24">
        <f>+'[4]JUL 2020'!$I$54</f>
        <v>2925</v>
      </c>
      <c r="K15" s="24">
        <f>+'[4]AUG 2020'!$I$54</f>
        <v>3751</v>
      </c>
      <c r="L15" s="24">
        <f>+'[4]SEP 2020'!$I$54</f>
        <v>4272</v>
      </c>
      <c r="M15" s="24">
        <v>4479</v>
      </c>
      <c r="N15" s="24">
        <f t="shared" si="2"/>
        <v>41678</v>
      </c>
    </row>
    <row r="16" spans="1:14" x14ac:dyDescent="0.15">
      <c r="A16" s="23" t="s">
        <v>1</v>
      </c>
      <c r="B16" s="24">
        <v>1003</v>
      </c>
      <c r="C16" s="24">
        <v>967</v>
      </c>
      <c r="D16" s="24">
        <v>1113</v>
      </c>
      <c r="E16" s="24">
        <v>992</v>
      </c>
      <c r="F16" s="24">
        <v>723</v>
      </c>
      <c r="G16" s="24">
        <v>221</v>
      </c>
      <c r="H16" s="24">
        <v>316</v>
      </c>
      <c r="I16" s="24">
        <f>+'[5]JUN 2020'!$I$52</f>
        <v>557</v>
      </c>
      <c r="J16" s="24">
        <f>+'[5]JUL 2020'!$I$52</f>
        <v>783</v>
      </c>
      <c r="K16" s="24">
        <f>+'[5]AUG 2020'!$I$52</f>
        <v>1086</v>
      </c>
      <c r="L16" s="24">
        <f>+'[5]SEP 2020'!$I$52</f>
        <v>1160</v>
      </c>
      <c r="M16" s="24">
        <v>1341</v>
      </c>
      <c r="N16" s="24">
        <f t="shared" si="2"/>
        <v>10262</v>
      </c>
    </row>
    <row r="17" spans="1:14" x14ac:dyDescent="0.15">
      <c r="A17" s="23"/>
      <c r="B17" s="24"/>
      <c r="C17" s="24"/>
      <c r="D17" s="13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1:14" x14ac:dyDescent="0.15">
      <c r="A18" s="21" t="s">
        <v>13</v>
      </c>
      <c r="B18" s="189">
        <f>SUM(B12:B17)</f>
        <v>10372</v>
      </c>
      <c r="C18" s="189">
        <f t="shared" ref="C18:N18" si="3">SUM(C12:C17)</f>
        <v>9673</v>
      </c>
      <c r="D18" s="189">
        <f t="shared" si="3"/>
        <v>11132</v>
      </c>
      <c r="E18" s="189">
        <f t="shared" si="3"/>
        <v>10056</v>
      </c>
      <c r="F18" s="189">
        <f t="shared" si="3"/>
        <v>7051</v>
      </c>
      <c r="G18" s="189">
        <f t="shared" si="3"/>
        <v>2165</v>
      </c>
      <c r="H18" s="189">
        <f>SUM(H12:H17)</f>
        <v>2461</v>
      </c>
      <c r="I18" s="189">
        <f t="shared" si="3"/>
        <v>4544</v>
      </c>
      <c r="J18" s="189">
        <f t="shared" si="3"/>
        <v>6016</v>
      </c>
      <c r="K18" s="189">
        <f t="shared" si="3"/>
        <v>7393</v>
      </c>
      <c r="L18" s="189">
        <f t="shared" si="3"/>
        <v>8457</v>
      </c>
      <c r="M18" s="189">
        <f t="shared" si="3"/>
        <v>8829</v>
      </c>
      <c r="N18" s="190">
        <f t="shared" si="3"/>
        <v>88149</v>
      </c>
    </row>
    <row r="19" spans="1:14" x14ac:dyDescent="0.15">
      <c r="A19" s="114" t="s">
        <v>58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  <row r="20" spans="1:14" ht="11.25" x14ac:dyDescent="0.2">
      <c r="A20" s="21" t="s">
        <v>4</v>
      </c>
      <c r="B20" s="4" t="s">
        <v>44</v>
      </c>
      <c r="C20" s="4" t="s">
        <v>45</v>
      </c>
      <c r="D20" s="4" t="s">
        <v>46</v>
      </c>
      <c r="E20" s="4" t="s">
        <v>47</v>
      </c>
      <c r="F20" s="4" t="s">
        <v>48</v>
      </c>
      <c r="G20" s="4" t="s">
        <v>49</v>
      </c>
      <c r="H20" s="4" t="s">
        <v>50</v>
      </c>
      <c r="I20" s="4" t="s">
        <v>51</v>
      </c>
      <c r="J20" s="4" t="s">
        <v>52</v>
      </c>
      <c r="K20" s="4" t="s">
        <v>53</v>
      </c>
      <c r="L20" s="4" t="s">
        <v>54</v>
      </c>
      <c r="M20" s="4" t="s">
        <v>55</v>
      </c>
      <c r="N20" s="22" t="s">
        <v>56</v>
      </c>
    </row>
    <row r="21" spans="1:14" x14ac:dyDescent="0.15">
      <c r="A21" s="23" t="s">
        <v>8</v>
      </c>
      <c r="B21" s="184">
        <v>0</v>
      </c>
      <c r="C21" s="184">
        <v>0</v>
      </c>
      <c r="D21" s="184">
        <v>0</v>
      </c>
      <c r="E21" s="184"/>
      <c r="F21" s="184"/>
      <c r="G21" s="184"/>
      <c r="H21" s="184"/>
      <c r="I21" s="184"/>
      <c r="J21" s="184"/>
      <c r="K21" s="186"/>
      <c r="L21" s="184"/>
      <c r="M21" s="184"/>
      <c r="N21" s="185">
        <f t="shared" ref="N21:N25" si="4">SUM(B21:M21)</f>
        <v>0</v>
      </c>
    </row>
    <row r="22" spans="1:14" x14ac:dyDescent="0.15">
      <c r="A22" s="23" t="s">
        <v>9</v>
      </c>
      <c r="B22" s="184">
        <v>270.39999999999998</v>
      </c>
      <c r="C22" s="184">
        <v>0</v>
      </c>
      <c r="D22" s="184">
        <v>0</v>
      </c>
      <c r="E22" s="184">
        <v>941.2</v>
      </c>
      <c r="F22" s="184">
        <v>0</v>
      </c>
      <c r="G22" s="184"/>
      <c r="H22" s="184">
        <v>1898</v>
      </c>
      <c r="I22" s="184">
        <f>+'[2]June 2020'!$J$37</f>
        <v>3416.4</v>
      </c>
      <c r="J22" s="184">
        <f>+'[2]July 2020'!$J$37</f>
        <v>7971.6</v>
      </c>
      <c r="K22" s="184">
        <f>+'[2]Aug 2020'!$J$37</f>
        <v>12906.4</v>
      </c>
      <c r="L22" s="184">
        <f>+'[2]Sep 2020'!$J$37</f>
        <v>22776</v>
      </c>
      <c r="M22" s="184">
        <v>14045.2</v>
      </c>
      <c r="N22" s="185">
        <f>SUM(B22:M22)</f>
        <v>64225.2</v>
      </c>
    </row>
    <row r="23" spans="1:14" x14ac:dyDescent="0.15">
      <c r="A23" s="23" t="s">
        <v>24</v>
      </c>
      <c r="B23" s="184">
        <v>0</v>
      </c>
      <c r="C23" s="184"/>
      <c r="D23" s="184">
        <v>0</v>
      </c>
      <c r="E23" s="184"/>
      <c r="F23" s="184"/>
      <c r="G23" s="184"/>
      <c r="H23" s="186"/>
      <c r="I23" s="184"/>
      <c r="J23" s="184"/>
      <c r="K23" s="184"/>
      <c r="L23" s="184"/>
      <c r="M23" s="184"/>
      <c r="N23" s="185">
        <f>SUM(B23:M23)</f>
        <v>0</v>
      </c>
    </row>
    <row r="24" spans="1:14" x14ac:dyDescent="0.15">
      <c r="A24" s="50" t="s">
        <v>28</v>
      </c>
      <c r="B24" s="184">
        <v>417412.48</v>
      </c>
      <c r="C24" s="184">
        <v>296826.03999999998</v>
      </c>
      <c r="D24" s="184">
        <v>322182.15999999997</v>
      </c>
      <c r="E24" s="184">
        <f>'[4]FEBRUARY 2020'!$J$82</f>
        <v>190944</v>
      </c>
      <c r="F24" s="184">
        <f>+[4]MARCH!$J$82</f>
        <v>199027.76</v>
      </c>
      <c r="G24" s="184">
        <v>28935.599999999999</v>
      </c>
      <c r="H24" s="184">
        <v>69999.959999999992</v>
      </c>
      <c r="I24" s="184">
        <f>+'[4]JUN 2020'!$J$65</f>
        <v>138287.4</v>
      </c>
      <c r="J24" s="184">
        <f>+'[4]JUL 2020'!$J$65</f>
        <v>170242.63999999998</v>
      </c>
      <c r="K24" s="184">
        <f>+'[4]AUG 2020'!$J$65</f>
        <v>197382.96</v>
      </c>
      <c r="L24" s="184">
        <f>+'[4]SEP 2020'!$J$65</f>
        <v>234712.6</v>
      </c>
      <c r="M24" s="184">
        <v>231676</v>
      </c>
      <c r="N24" s="185">
        <f t="shared" si="4"/>
        <v>2497629.5999999996</v>
      </c>
    </row>
    <row r="25" spans="1:14" x14ac:dyDescent="0.15">
      <c r="A25" s="23" t="s">
        <v>1</v>
      </c>
      <c r="B25" s="184">
        <v>0</v>
      </c>
      <c r="C25" s="184"/>
      <c r="D25" s="184">
        <v>0</v>
      </c>
      <c r="E25" s="184">
        <v>0</v>
      </c>
      <c r="F25" s="184"/>
      <c r="G25" s="184"/>
      <c r="H25" s="184"/>
      <c r="I25" s="184"/>
      <c r="J25" s="184"/>
      <c r="K25" s="184"/>
      <c r="L25" s="184"/>
      <c r="M25" s="184"/>
      <c r="N25" s="185">
        <f t="shared" si="4"/>
        <v>0</v>
      </c>
    </row>
    <row r="26" spans="1:14" x14ac:dyDescent="0.15">
      <c r="A26" s="23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5"/>
    </row>
    <row r="27" spans="1:14" x14ac:dyDescent="0.15">
      <c r="A27" s="21" t="s">
        <v>13</v>
      </c>
      <c r="B27" s="187">
        <f>SUM(B21:B26)</f>
        <v>417682.88</v>
      </c>
      <c r="C27" s="187">
        <f t="shared" ref="C27:N27" si="5">SUM(C21:C26)</f>
        <v>296826.03999999998</v>
      </c>
      <c r="D27" s="187">
        <f t="shared" si="5"/>
        <v>322182.15999999997</v>
      </c>
      <c r="E27" s="187">
        <f t="shared" si="5"/>
        <v>191885.2</v>
      </c>
      <c r="F27" s="187">
        <f t="shared" si="5"/>
        <v>199027.76</v>
      </c>
      <c r="G27" s="187">
        <f t="shared" si="5"/>
        <v>28935.599999999999</v>
      </c>
      <c r="H27" s="187">
        <f t="shared" si="5"/>
        <v>71897.959999999992</v>
      </c>
      <c r="I27" s="187">
        <f t="shared" si="5"/>
        <v>141703.79999999999</v>
      </c>
      <c r="J27" s="187">
        <f t="shared" si="5"/>
        <v>178214.24</v>
      </c>
      <c r="K27" s="187">
        <f t="shared" si="5"/>
        <v>210289.36</v>
      </c>
      <c r="L27" s="187">
        <f t="shared" si="5"/>
        <v>257488.6</v>
      </c>
      <c r="M27" s="187">
        <f t="shared" si="5"/>
        <v>245721.2</v>
      </c>
      <c r="N27" s="188">
        <f t="shared" si="5"/>
        <v>2561854.7999999998</v>
      </c>
    </row>
    <row r="28" spans="1:14" ht="1.5" customHeight="1" x14ac:dyDescent="0.1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</row>
    <row r="29" spans="1:14" ht="11.25" x14ac:dyDescent="0.2">
      <c r="A29" s="21" t="s">
        <v>20</v>
      </c>
      <c r="B29" s="4" t="s">
        <v>44</v>
      </c>
      <c r="C29" s="4" t="s">
        <v>45</v>
      </c>
      <c r="D29" s="4" t="s">
        <v>46</v>
      </c>
      <c r="E29" s="4" t="s">
        <v>47</v>
      </c>
      <c r="F29" s="4" t="s">
        <v>48</v>
      </c>
      <c r="G29" s="4" t="s">
        <v>49</v>
      </c>
      <c r="H29" s="4" t="s">
        <v>50</v>
      </c>
      <c r="I29" s="4" t="s">
        <v>51</v>
      </c>
      <c r="J29" s="4" t="s">
        <v>52</v>
      </c>
      <c r="K29" s="4" t="s">
        <v>53</v>
      </c>
      <c r="L29" s="4" t="s">
        <v>54</v>
      </c>
      <c r="M29" s="4" t="s">
        <v>55</v>
      </c>
      <c r="N29" s="22" t="s">
        <v>56</v>
      </c>
    </row>
    <row r="30" spans="1:14" x14ac:dyDescent="0.15">
      <c r="A30" s="23" t="s">
        <v>8</v>
      </c>
      <c r="B30" s="26"/>
      <c r="C30" s="135"/>
      <c r="D30" s="138"/>
      <c r="E30" s="26"/>
      <c r="F30" s="26"/>
      <c r="G30" s="26"/>
      <c r="H30" s="26"/>
      <c r="I30" s="26"/>
      <c r="J30" s="26"/>
      <c r="K30" s="26"/>
      <c r="L30" s="26"/>
      <c r="M30" s="26"/>
      <c r="N30" s="27">
        <f t="shared" ref="N30:N34" si="6">SUM(B30:M30)</f>
        <v>0</v>
      </c>
    </row>
    <row r="31" spans="1:14" x14ac:dyDescent="0.15">
      <c r="A31" s="23" t="s">
        <v>9</v>
      </c>
      <c r="B31" s="24">
        <v>1</v>
      </c>
      <c r="C31" s="136"/>
      <c r="D31" s="134"/>
      <c r="E31" s="24">
        <v>3</v>
      </c>
      <c r="F31" s="24"/>
      <c r="G31" s="24"/>
      <c r="H31" s="24">
        <v>5</v>
      </c>
      <c r="I31" s="24">
        <f>+'[2]June 2020'!$I$37</f>
        <v>9</v>
      </c>
      <c r="J31" s="24">
        <f>+'[2]July 2020'!$I$37</f>
        <v>21</v>
      </c>
      <c r="K31" s="24">
        <f>+'[2]Aug 2020'!$I$37</f>
        <v>34</v>
      </c>
      <c r="L31" s="24">
        <f>+'[2]Sep 2020'!$I$37</f>
        <v>60</v>
      </c>
      <c r="M31" s="24">
        <v>37</v>
      </c>
      <c r="N31" s="25">
        <f t="shared" si="6"/>
        <v>170</v>
      </c>
    </row>
    <row r="32" spans="1:14" x14ac:dyDescent="0.15">
      <c r="A32" s="23" t="s">
        <v>24</v>
      </c>
      <c r="B32" s="24"/>
      <c r="C32" s="135"/>
      <c r="D32" s="134"/>
      <c r="E32" s="24"/>
      <c r="F32" s="24"/>
      <c r="G32" s="24"/>
      <c r="H32" s="24"/>
      <c r="I32" s="24"/>
      <c r="J32" s="24"/>
      <c r="K32" s="24"/>
      <c r="L32" s="24"/>
      <c r="M32" s="24"/>
      <c r="N32" s="25">
        <f>SUM(B32:M32)</f>
        <v>0</v>
      </c>
    </row>
    <row r="33" spans="1:14" ht="9.75" customHeight="1" x14ac:dyDescent="0.15">
      <c r="A33" s="50" t="s">
        <v>28</v>
      </c>
      <c r="B33" s="24">
        <v>775</v>
      </c>
      <c r="C33" s="24">
        <v>569</v>
      </c>
      <c r="D33" s="24">
        <v>624</v>
      </c>
      <c r="E33" s="24">
        <f>+'[4]FEBRUARY 2020'!$I$84</f>
        <v>512</v>
      </c>
      <c r="F33" s="24">
        <f>+[4]MARCH!$I$82</f>
        <v>358</v>
      </c>
      <c r="G33" s="24">
        <v>52</v>
      </c>
      <c r="H33" s="24">
        <v>111</v>
      </c>
      <c r="I33" s="24">
        <f>+'[4]JUN 2020'!$I$65</f>
        <v>222</v>
      </c>
      <c r="J33" s="24">
        <f>+'[4]JUL 2020'!$I$65</f>
        <v>273</v>
      </c>
      <c r="K33" s="24">
        <f>+'[4]AUG 2020'!$I$65</f>
        <v>339</v>
      </c>
      <c r="L33" s="24">
        <f>+'[4]SEP 2020'!$I$65</f>
        <v>391</v>
      </c>
      <c r="M33" s="24">
        <v>379</v>
      </c>
      <c r="N33" s="25">
        <f t="shared" si="6"/>
        <v>4605</v>
      </c>
    </row>
    <row r="34" spans="1:14" x14ac:dyDescent="0.15">
      <c r="A34" s="23" t="s">
        <v>1</v>
      </c>
      <c r="B34" s="28"/>
      <c r="C34" s="28"/>
      <c r="D34" s="134"/>
      <c r="E34" s="28"/>
      <c r="F34" s="28"/>
      <c r="G34" s="28"/>
      <c r="H34" s="28"/>
      <c r="I34" s="28"/>
      <c r="J34" s="28"/>
      <c r="K34" s="28"/>
      <c r="L34" s="28"/>
      <c r="M34" s="28"/>
      <c r="N34" s="29">
        <f t="shared" si="6"/>
        <v>0</v>
      </c>
    </row>
    <row r="35" spans="1:14" x14ac:dyDescent="0.15">
      <c r="A35" s="23"/>
      <c r="B35" s="26"/>
      <c r="C35" s="26"/>
      <c r="D35" s="26"/>
      <c r="E35" s="26"/>
      <c r="F35" s="26"/>
      <c r="G35" s="24"/>
      <c r="H35" s="24"/>
      <c r="I35" s="24"/>
      <c r="J35" s="24"/>
      <c r="K35" s="24"/>
      <c r="L35" s="24"/>
      <c r="M35" s="24"/>
      <c r="N35" s="25"/>
    </row>
    <row r="36" spans="1:14" x14ac:dyDescent="0.15">
      <c r="A36" s="21" t="s">
        <v>13</v>
      </c>
      <c r="B36" s="189">
        <f>SUM(B30:B35)</f>
        <v>776</v>
      </c>
      <c r="C36" s="189">
        <f t="shared" ref="C36:N36" si="7">SUM(C30:C35)</f>
        <v>569</v>
      </c>
      <c r="D36" s="189">
        <f t="shared" si="7"/>
        <v>624</v>
      </c>
      <c r="E36" s="189">
        <f t="shared" si="7"/>
        <v>515</v>
      </c>
      <c r="F36" s="189">
        <f t="shared" si="7"/>
        <v>358</v>
      </c>
      <c r="G36" s="189">
        <f t="shared" si="7"/>
        <v>52</v>
      </c>
      <c r="H36" s="189">
        <f t="shared" si="7"/>
        <v>116</v>
      </c>
      <c r="I36" s="189">
        <f t="shared" si="7"/>
        <v>231</v>
      </c>
      <c r="J36" s="189">
        <f t="shared" si="7"/>
        <v>294</v>
      </c>
      <c r="K36" s="189">
        <f t="shared" si="7"/>
        <v>373</v>
      </c>
      <c r="L36" s="189">
        <f t="shared" si="7"/>
        <v>451</v>
      </c>
      <c r="M36" s="189">
        <f t="shared" si="7"/>
        <v>416</v>
      </c>
      <c r="N36" s="190">
        <f t="shared" si="7"/>
        <v>4775</v>
      </c>
    </row>
    <row r="37" spans="1:14" ht="4.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</row>
    <row r="38" spans="1:14" x14ac:dyDescent="0.15">
      <c r="A38" s="130" t="s">
        <v>18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ht="11.25" x14ac:dyDescent="0.2">
      <c r="A39" s="21" t="s">
        <v>5</v>
      </c>
      <c r="B39" s="4" t="s">
        <v>30</v>
      </c>
      <c r="C39" s="4" t="s">
        <v>31</v>
      </c>
      <c r="D39" s="4" t="s">
        <v>25</v>
      </c>
      <c r="E39" s="4" t="s">
        <v>26</v>
      </c>
      <c r="F39" s="4" t="s">
        <v>27</v>
      </c>
      <c r="G39" s="4" t="s">
        <v>32</v>
      </c>
      <c r="H39" s="4" t="s">
        <v>33</v>
      </c>
      <c r="I39" s="4" t="s">
        <v>34</v>
      </c>
      <c r="J39" s="4" t="s">
        <v>35</v>
      </c>
      <c r="K39" s="4" t="s">
        <v>36</v>
      </c>
      <c r="L39" s="4" t="s">
        <v>37</v>
      </c>
      <c r="M39" s="4" t="s">
        <v>38</v>
      </c>
      <c r="N39" s="22" t="s">
        <v>13</v>
      </c>
    </row>
    <row r="40" spans="1:14" x14ac:dyDescent="0.15">
      <c r="A40" s="23" t="s">
        <v>8</v>
      </c>
      <c r="B40" s="184">
        <f t="shared" ref="B40:N40" si="8">B3+B21</f>
        <v>340199.6</v>
      </c>
      <c r="C40" s="184">
        <f t="shared" si="8"/>
        <v>299364</v>
      </c>
      <c r="D40" s="184">
        <f t="shared" si="8"/>
        <v>349403.6</v>
      </c>
      <c r="E40" s="184">
        <f t="shared" si="8"/>
        <v>321432.8</v>
      </c>
      <c r="F40" s="184">
        <f t="shared" si="8"/>
        <v>212342</v>
      </c>
      <c r="G40" s="184">
        <f t="shared" si="8"/>
        <v>67532.399999999994</v>
      </c>
      <c r="H40" s="184">
        <f>H3+H21</f>
        <v>76944.399999999994</v>
      </c>
      <c r="I40" s="184">
        <f>I3+I21</f>
        <v>128694.8</v>
      </c>
      <c r="J40" s="184">
        <f t="shared" si="8"/>
        <v>164730.79999999999</v>
      </c>
      <c r="K40" s="184">
        <f>K3+K21</f>
        <v>177928.4</v>
      </c>
      <c r="L40" s="184">
        <f t="shared" si="8"/>
        <v>208031.2</v>
      </c>
      <c r="M40" s="184">
        <f t="shared" si="8"/>
        <v>207516.40000000002</v>
      </c>
      <c r="N40" s="184">
        <f t="shared" si="8"/>
        <v>2554120.4</v>
      </c>
    </row>
    <row r="41" spans="1:14" x14ac:dyDescent="0.15">
      <c r="A41" s="23" t="s">
        <v>9</v>
      </c>
      <c r="B41" s="184">
        <f t="shared" ref="B41:N41" si="9">B4+B22</f>
        <v>204051.82</v>
      </c>
      <c r="C41" s="184">
        <f t="shared" si="9"/>
        <v>185543.78</v>
      </c>
      <c r="D41" s="184">
        <f t="shared" si="9"/>
        <v>214676.16</v>
      </c>
      <c r="E41" s="184">
        <f t="shared" si="9"/>
        <v>179129.41999999998</v>
      </c>
      <c r="F41" s="184">
        <f t="shared" si="9"/>
        <v>118012.77999999998</v>
      </c>
      <c r="G41" s="184">
        <f t="shared" si="9"/>
        <v>45036.11</v>
      </c>
      <c r="H41" s="184">
        <f>H4+H22</f>
        <v>47099.97</v>
      </c>
      <c r="I41" s="184">
        <f t="shared" si="9"/>
        <v>82118.659999999989</v>
      </c>
      <c r="J41" s="184">
        <f>J4+J22</f>
        <v>102414.01</v>
      </c>
      <c r="K41" s="184">
        <f t="shared" si="9"/>
        <v>117653.15</v>
      </c>
      <c r="L41" s="184">
        <f t="shared" si="9"/>
        <v>149448.69</v>
      </c>
      <c r="M41" s="184">
        <f t="shared" si="9"/>
        <v>143446.19</v>
      </c>
      <c r="N41" s="184">
        <f t="shared" si="9"/>
        <v>1588630.7399999998</v>
      </c>
    </row>
    <row r="42" spans="1:14" x14ac:dyDescent="0.15">
      <c r="A42" s="23" t="s">
        <v>24</v>
      </c>
      <c r="B42" s="184">
        <f t="shared" ref="B42:N42" si="10">B5+B23</f>
        <v>71253.72</v>
      </c>
      <c r="C42" s="184">
        <f t="shared" si="10"/>
        <v>67629.179999999993</v>
      </c>
      <c r="D42" s="184">
        <f t="shared" si="10"/>
        <v>75745.080000000016</v>
      </c>
      <c r="E42" s="184">
        <f t="shared" si="10"/>
        <v>68442.48</v>
      </c>
      <c r="F42" s="184">
        <f t="shared" si="10"/>
        <v>54473.64</v>
      </c>
      <c r="G42" s="184">
        <f t="shared" si="10"/>
        <v>14173.02</v>
      </c>
      <c r="H42" s="184">
        <f>H5+H23</f>
        <v>11481.6</v>
      </c>
      <c r="I42" s="184">
        <f t="shared" si="10"/>
        <v>20067.84</v>
      </c>
      <c r="J42" s="184">
        <f t="shared" si="10"/>
        <v>35043.839999999997</v>
      </c>
      <c r="K42" s="184">
        <f t="shared" si="10"/>
        <v>40235.520000000004</v>
      </c>
      <c r="L42" s="184">
        <f t="shared" si="10"/>
        <v>47124.480000000003</v>
      </c>
      <c r="M42" s="184">
        <f t="shared" si="10"/>
        <v>44728.32</v>
      </c>
      <c r="N42" s="184">
        <f t="shared" si="10"/>
        <v>550398.71999999997</v>
      </c>
    </row>
    <row r="43" spans="1:14" x14ac:dyDescent="0.15">
      <c r="A43" s="50" t="s">
        <v>28</v>
      </c>
      <c r="B43" s="184">
        <f t="shared" ref="B43:N43" si="11">B6+B24</f>
        <v>981984.30999999994</v>
      </c>
      <c r="C43" s="184">
        <f t="shared" si="11"/>
        <v>831603.44</v>
      </c>
      <c r="D43" s="184">
        <f t="shared" si="11"/>
        <v>943343.14000000013</v>
      </c>
      <c r="E43" s="184">
        <f t="shared" si="11"/>
        <v>767895.27999999991</v>
      </c>
      <c r="F43" s="184">
        <f t="shared" si="11"/>
        <v>618340.05000000005</v>
      </c>
      <c r="G43" s="184">
        <f t="shared" si="11"/>
        <v>144834.03</v>
      </c>
      <c r="H43" s="184">
        <f>H6+H24</f>
        <v>209468.94999999998</v>
      </c>
      <c r="I43" s="184">
        <f>I6+I24</f>
        <v>423742.19999999995</v>
      </c>
      <c r="J43" s="184">
        <f t="shared" si="11"/>
        <v>555451.62</v>
      </c>
      <c r="K43" s="184">
        <f t="shared" si="11"/>
        <v>694394.31</v>
      </c>
      <c r="L43" s="184">
        <f t="shared" si="11"/>
        <v>801570.44000000006</v>
      </c>
      <c r="M43" s="184">
        <f t="shared" si="11"/>
        <v>834432.33</v>
      </c>
      <c r="N43" s="184">
        <f t="shared" si="11"/>
        <v>7807060.0999999996</v>
      </c>
    </row>
    <row r="44" spans="1:14" x14ac:dyDescent="0.15">
      <c r="A44" s="23" t="s">
        <v>1</v>
      </c>
      <c r="B44" s="184">
        <f t="shared" ref="B44:N44" si="12">B7+B25</f>
        <v>166205.57999999999</v>
      </c>
      <c r="C44" s="184">
        <f t="shared" si="12"/>
        <v>161416.04</v>
      </c>
      <c r="D44" s="184">
        <f t="shared" si="12"/>
        <v>185043.5</v>
      </c>
      <c r="E44" s="184">
        <f t="shared" si="12"/>
        <v>166906.64000000001</v>
      </c>
      <c r="F44" s="184">
        <f t="shared" si="12"/>
        <v>121388.1</v>
      </c>
      <c r="G44" s="184">
        <f t="shared" si="12"/>
        <v>36527.24</v>
      </c>
      <c r="H44" s="184">
        <f t="shared" si="12"/>
        <v>54163.299999999996</v>
      </c>
      <c r="I44" s="184">
        <f t="shared" si="12"/>
        <v>92553.5</v>
      </c>
      <c r="J44" s="184">
        <f t="shared" si="12"/>
        <v>132948.48000000001</v>
      </c>
      <c r="K44" s="184">
        <f t="shared" si="12"/>
        <v>183091.76</v>
      </c>
      <c r="L44" s="184">
        <f t="shared" si="12"/>
        <v>191827.24</v>
      </c>
      <c r="M44" s="184">
        <f t="shared" si="12"/>
        <v>220069.82193999997</v>
      </c>
      <c r="N44" s="184">
        <f t="shared" si="12"/>
        <v>1712141.2019400001</v>
      </c>
    </row>
    <row r="45" spans="1:14" x14ac:dyDescent="0.15">
      <c r="A45" s="23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5"/>
    </row>
    <row r="46" spans="1:14" x14ac:dyDescent="0.15">
      <c r="A46" s="21" t="s">
        <v>13</v>
      </c>
      <c r="B46" s="187">
        <f>SUM(B40:B45)</f>
        <v>1763695.0299999998</v>
      </c>
      <c r="C46" s="187">
        <f t="shared" ref="C46:N46" si="13">SUM(C40:C45)</f>
        <v>1545556.44</v>
      </c>
      <c r="D46" s="187">
        <f t="shared" si="13"/>
        <v>1768211.4800000002</v>
      </c>
      <c r="E46" s="187">
        <f t="shared" si="13"/>
        <v>1503806.62</v>
      </c>
      <c r="F46" s="187">
        <f t="shared" si="13"/>
        <v>1124556.57</v>
      </c>
      <c r="G46" s="187">
        <f t="shared" si="13"/>
        <v>308102.8</v>
      </c>
      <c r="H46" s="187">
        <f>SUM(H40:H45)</f>
        <v>399158.22</v>
      </c>
      <c r="I46" s="187">
        <f t="shared" si="13"/>
        <v>747177</v>
      </c>
      <c r="J46" s="187">
        <f t="shared" si="13"/>
        <v>990588.75</v>
      </c>
      <c r="K46" s="187">
        <f t="shared" si="13"/>
        <v>1213303.1400000001</v>
      </c>
      <c r="L46" s="187">
        <f t="shared" si="13"/>
        <v>1398002.05</v>
      </c>
      <c r="M46" s="187">
        <f t="shared" si="13"/>
        <v>1450193.0619399999</v>
      </c>
      <c r="N46" s="188">
        <f t="shared" si="13"/>
        <v>14212351.161939999</v>
      </c>
    </row>
    <row r="47" spans="1:14" ht="2.25" customHeight="1" x14ac:dyDescent="0.15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</row>
    <row r="48" spans="1:14" ht="11.25" x14ac:dyDescent="0.2">
      <c r="A48" s="21" t="s">
        <v>11</v>
      </c>
      <c r="B48" s="4" t="s">
        <v>30</v>
      </c>
      <c r="C48" s="4" t="s">
        <v>31</v>
      </c>
      <c r="D48" s="4" t="s">
        <v>25</v>
      </c>
      <c r="E48" s="4" t="s">
        <v>26</v>
      </c>
      <c r="F48" s="4" t="s">
        <v>27</v>
      </c>
      <c r="G48" s="4" t="s">
        <v>32</v>
      </c>
      <c r="H48" s="4" t="s">
        <v>33</v>
      </c>
      <c r="I48" s="4" t="s">
        <v>34</v>
      </c>
      <c r="J48" s="4" t="s">
        <v>35</v>
      </c>
      <c r="K48" s="4" t="s">
        <v>36</v>
      </c>
      <c r="L48" s="4" t="s">
        <v>37</v>
      </c>
      <c r="M48" s="4" t="s">
        <v>38</v>
      </c>
      <c r="N48" s="22" t="s">
        <v>0</v>
      </c>
    </row>
    <row r="49" spans="1:14" x14ac:dyDescent="0.15">
      <c r="A49" s="23" t="s">
        <v>8</v>
      </c>
      <c r="B49" s="24">
        <f t="shared" ref="B49:N49" si="14">B12+B30</f>
        <v>2231</v>
      </c>
      <c r="C49" s="24">
        <f t="shared" si="14"/>
        <v>1971</v>
      </c>
      <c r="D49" s="24">
        <f t="shared" si="14"/>
        <v>2279</v>
      </c>
      <c r="E49" s="24">
        <f t="shared" si="14"/>
        <v>2093</v>
      </c>
      <c r="F49" s="24">
        <f t="shared" si="14"/>
        <v>1382</v>
      </c>
      <c r="G49" s="24">
        <f t="shared" si="14"/>
        <v>444</v>
      </c>
      <c r="H49" s="24">
        <f>H12+H30</f>
        <v>507</v>
      </c>
      <c r="I49" s="24">
        <f t="shared" si="14"/>
        <v>847</v>
      </c>
      <c r="J49" s="24">
        <f t="shared" si="14"/>
        <v>1075</v>
      </c>
      <c r="K49" s="24">
        <f t="shared" si="14"/>
        <v>1164</v>
      </c>
      <c r="L49" s="24">
        <f t="shared" si="14"/>
        <v>1359</v>
      </c>
      <c r="M49" s="24">
        <f t="shared" si="14"/>
        <v>1341</v>
      </c>
      <c r="N49" s="24">
        <f t="shared" si="14"/>
        <v>16693</v>
      </c>
    </row>
    <row r="50" spans="1:14" x14ac:dyDescent="0.15">
      <c r="A50" s="23" t="s">
        <v>9</v>
      </c>
      <c r="B50" s="24">
        <f t="shared" ref="B50:N50" si="15">B13+B31</f>
        <v>1871</v>
      </c>
      <c r="C50" s="24">
        <f t="shared" si="15"/>
        <v>1714</v>
      </c>
      <c r="D50" s="24">
        <f t="shared" si="15"/>
        <v>1992</v>
      </c>
      <c r="E50" s="24">
        <f t="shared" si="15"/>
        <v>1657</v>
      </c>
      <c r="F50" s="24">
        <f t="shared" si="15"/>
        <v>1101</v>
      </c>
      <c r="G50" s="24">
        <f t="shared" si="15"/>
        <v>422</v>
      </c>
      <c r="H50" s="24">
        <f t="shared" si="15"/>
        <v>432</v>
      </c>
      <c r="I50" s="24">
        <f t="shared" si="15"/>
        <v>751</v>
      </c>
      <c r="J50" s="24">
        <f>J13+J31</f>
        <v>905</v>
      </c>
      <c r="K50" s="24">
        <f t="shared" si="15"/>
        <v>1024</v>
      </c>
      <c r="L50" s="24">
        <f t="shared" si="15"/>
        <v>1259</v>
      </c>
      <c r="M50" s="24">
        <f t="shared" si="15"/>
        <v>1258</v>
      </c>
      <c r="N50" s="24">
        <f t="shared" si="15"/>
        <v>14386</v>
      </c>
    </row>
    <row r="51" spans="1:14" x14ac:dyDescent="0.15">
      <c r="A51" s="23" t="s">
        <v>24</v>
      </c>
      <c r="B51" s="24">
        <f t="shared" ref="B51:N51" si="16">B14+B32</f>
        <v>665</v>
      </c>
      <c r="C51" s="24">
        <f t="shared" si="16"/>
        <v>634</v>
      </c>
      <c r="D51" s="24">
        <f t="shared" si="16"/>
        <v>716</v>
      </c>
      <c r="E51" s="24">
        <f t="shared" si="16"/>
        <v>655</v>
      </c>
      <c r="F51" s="24">
        <f t="shared" si="16"/>
        <v>518</v>
      </c>
      <c r="G51" s="24">
        <f t="shared" si="16"/>
        <v>134</v>
      </c>
      <c r="H51" s="24">
        <f t="shared" si="16"/>
        <v>112</v>
      </c>
      <c r="I51" s="24">
        <f t="shared" si="16"/>
        <v>201</v>
      </c>
      <c r="J51" s="24">
        <f t="shared" si="16"/>
        <v>349</v>
      </c>
      <c r="K51" s="24">
        <f t="shared" si="16"/>
        <v>402</v>
      </c>
      <c r="L51" s="24">
        <f t="shared" si="16"/>
        <v>467</v>
      </c>
      <c r="M51" s="24">
        <f t="shared" si="16"/>
        <v>447</v>
      </c>
      <c r="N51" s="24">
        <f t="shared" si="16"/>
        <v>5300</v>
      </c>
    </row>
    <row r="52" spans="1:14" ht="9" customHeight="1" x14ac:dyDescent="0.15">
      <c r="A52" s="50" t="s">
        <v>28</v>
      </c>
      <c r="B52" s="24">
        <f t="shared" ref="B52:N52" si="17">B15+B33</f>
        <v>5378</v>
      </c>
      <c r="C52" s="24">
        <f t="shared" si="17"/>
        <v>4956</v>
      </c>
      <c r="D52" s="24">
        <f t="shared" si="17"/>
        <v>5656</v>
      </c>
      <c r="E52" s="24">
        <f t="shared" si="17"/>
        <v>5174</v>
      </c>
      <c r="F52" s="24">
        <f t="shared" si="17"/>
        <v>3685</v>
      </c>
      <c r="G52" s="24">
        <f t="shared" si="17"/>
        <v>996</v>
      </c>
      <c r="H52" s="24">
        <f t="shared" si="17"/>
        <v>1210</v>
      </c>
      <c r="I52" s="24">
        <f t="shared" si="17"/>
        <v>2419</v>
      </c>
      <c r="J52" s="24">
        <f t="shared" si="17"/>
        <v>3198</v>
      </c>
      <c r="K52" s="24">
        <f t="shared" si="17"/>
        <v>4090</v>
      </c>
      <c r="L52" s="24">
        <f t="shared" si="17"/>
        <v>4663</v>
      </c>
      <c r="M52" s="24">
        <f t="shared" si="17"/>
        <v>4858</v>
      </c>
      <c r="N52" s="24">
        <f t="shared" si="17"/>
        <v>46283</v>
      </c>
    </row>
    <row r="53" spans="1:14" x14ac:dyDescent="0.15">
      <c r="A53" s="23" t="s">
        <v>1</v>
      </c>
      <c r="B53" s="24">
        <f t="shared" ref="B53:N53" si="18">B16+B34</f>
        <v>1003</v>
      </c>
      <c r="C53" s="24">
        <f t="shared" si="18"/>
        <v>967</v>
      </c>
      <c r="D53" s="24">
        <f t="shared" si="18"/>
        <v>1113</v>
      </c>
      <c r="E53" s="24">
        <f t="shared" si="18"/>
        <v>992</v>
      </c>
      <c r="F53" s="24">
        <f t="shared" si="18"/>
        <v>723</v>
      </c>
      <c r="G53" s="24">
        <f t="shared" si="18"/>
        <v>221</v>
      </c>
      <c r="H53" s="24">
        <f t="shared" si="18"/>
        <v>316</v>
      </c>
      <c r="I53" s="24">
        <f t="shared" si="18"/>
        <v>557</v>
      </c>
      <c r="J53" s="24">
        <f t="shared" si="18"/>
        <v>783</v>
      </c>
      <c r="K53" s="24">
        <f t="shared" si="18"/>
        <v>1086</v>
      </c>
      <c r="L53" s="24">
        <f t="shared" si="18"/>
        <v>1160</v>
      </c>
      <c r="M53" s="24">
        <f t="shared" si="18"/>
        <v>1341</v>
      </c>
      <c r="N53" s="24">
        <f t="shared" si="18"/>
        <v>10262</v>
      </c>
    </row>
    <row r="54" spans="1:14" x14ac:dyDescent="0.15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</row>
    <row r="55" spans="1:14" x14ac:dyDescent="0.15">
      <c r="A55" s="21" t="s">
        <v>13</v>
      </c>
      <c r="B55" s="189">
        <f>SUM(B49:B54)</f>
        <v>11148</v>
      </c>
      <c r="C55" s="189">
        <f t="shared" ref="C55:N55" si="19">SUM(C49:C54)</f>
        <v>10242</v>
      </c>
      <c r="D55" s="189">
        <f t="shared" si="19"/>
        <v>11756</v>
      </c>
      <c r="E55" s="189">
        <f t="shared" si="19"/>
        <v>10571</v>
      </c>
      <c r="F55" s="189">
        <f t="shared" si="19"/>
        <v>7409</v>
      </c>
      <c r="G55" s="189">
        <f t="shared" si="19"/>
        <v>2217</v>
      </c>
      <c r="H55" s="189">
        <f>SUM(H49:H54)</f>
        <v>2577</v>
      </c>
      <c r="I55" s="189">
        <f t="shared" si="19"/>
        <v>4775</v>
      </c>
      <c r="J55" s="189">
        <f t="shared" si="19"/>
        <v>6310</v>
      </c>
      <c r="K55" s="189">
        <f t="shared" si="19"/>
        <v>7766</v>
      </c>
      <c r="L55" s="189">
        <f t="shared" si="19"/>
        <v>8908</v>
      </c>
      <c r="M55" s="189">
        <f t="shared" si="19"/>
        <v>9245</v>
      </c>
      <c r="N55" s="190">
        <f t="shared" si="19"/>
        <v>92924</v>
      </c>
    </row>
    <row r="56" spans="1:14" ht="1.5" customHeight="1" x14ac:dyDescent="0.15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</row>
    <row r="57" spans="1:14" ht="11.25" x14ac:dyDescent="0.2">
      <c r="A57" s="21" t="s">
        <v>17</v>
      </c>
      <c r="B57" s="4" t="s">
        <v>30</v>
      </c>
      <c r="C57" s="4" t="s">
        <v>31</v>
      </c>
      <c r="D57" s="4" t="s">
        <v>25</v>
      </c>
      <c r="E57" s="4" t="s">
        <v>26</v>
      </c>
      <c r="F57" s="4" t="s">
        <v>27</v>
      </c>
      <c r="G57" s="4" t="s">
        <v>32</v>
      </c>
      <c r="H57" s="4" t="s">
        <v>33</v>
      </c>
      <c r="I57" s="4" t="s">
        <v>34</v>
      </c>
      <c r="J57" s="4" t="s">
        <v>35</v>
      </c>
      <c r="K57" s="4" t="s">
        <v>36</v>
      </c>
      <c r="L57" s="4" t="s">
        <v>37</v>
      </c>
      <c r="M57" s="4" t="s">
        <v>38</v>
      </c>
      <c r="N57" s="22" t="s">
        <v>0</v>
      </c>
    </row>
    <row r="58" spans="1:14" x14ac:dyDescent="0.15">
      <c r="A58" s="23" t="s">
        <v>8</v>
      </c>
      <c r="B58" s="48">
        <f t="shared" ref="B58:N58" si="20">B40/B46</f>
        <v>0.19289026402710904</v>
      </c>
      <c r="C58" s="48">
        <f t="shared" si="20"/>
        <v>0.19369334710287256</v>
      </c>
      <c r="D58" s="48">
        <f t="shared" si="20"/>
        <v>0.19760283424921546</v>
      </c>
      <c r="E58" s="48">
        <f t="shared" si="20"/>
        <v>0.2137460998808477</v>
      </c>
      <c r="F58" s="48">
        <f t="shared" si="20"/>
        <v>0.18882287086722546</v>
      </c>
      <c r="G58" s="48">
        <f t="shared" si="20"/>
        <v>0.21918788144736107</v>
      </c>
      <c r="H58" s="48">
        <f t="shared" si="20"/>
        <v>0.19276666781408133</v>
      </c>
      <c r="I58" s="48">
        <f t="shared" si="20"/>
        <v>0.17224138323315627</v>
      </c>
      <c r="J58" s="48">
        <f t="shared" si="20"/>
        <v>0.16629585183558765</v>
      </c>
      <c r="K58" s="48">
        <f t="shared" si="20"/>
        <v>0.14664793499174492</v>
      </c>
      <c r="L58" s="48">
        <f t="shared" si="20"/>
        <v>0.14880607650038855</v>
      </c>
      <c r="M58" s="48">
        <f t="shared" si="20"/>
        <v>0.14309570597613697</v>
      </c>
      <c r="N58" s="49">
        <f t="shared" si="20"/>
        <v>0.17971132087137087</v>
      </c>
    </row>
    <row r="59" spans="1:14" x14ac:dyDescent="0.15">
      <c r="A59" s="23" t="s">
        <v>9</v>
      </c>
      <c r="B59" s="48">
        <f t="shared" ref="B59:N59" si="21">B41/B46</f>
        <v>0.11569563701724557</v>
      </c>
      <c r="C59" s="48">
        <f t="shared" si="21"/>
        <v>0.12004982490319151</v>
      </c>
      <c r="D59" s="48">
        <f t="shared" si="21"/>
        <v>0.1214086450790377</v>
      </c>
      <c r="E59" s="48">
        <f t="shared" si="21"/>
        <v>0.11911732374206463</v>
      </c>
      <c r="F59" s="48">
        <f t="shared" si="21"/>
        <v>0.10494161267494083</v>
      </c>
      <c r="G59" s="48">
        <f t="shared" si="21"/>
        <v>0.14617234896924014</v>
      </c>
      <c r="H59" s="48">
        <f t="shared" si="21"/>
        <v>0.11799824640965681</v>
      </c>
      <c r="I59" s="48">
        <f t="shared" si="21"/>
        <v>0.10990522995220676</v>
      </c>
      <c r="J59" s="48">
        <f t="shared" si="21"/>
        <v>0.10338701100734285</v>
      </c>
      <c r="K59" s="48">
        <f t="shared" si="21"/>
        <v>9.6969294911739848E-2</v>
      </c>
      <c r="L59" s="48">
        <f t="shared" si="21"/>
        <v>0.10690162435741779</v>
      </c>
      <c r="M59" s="48">
        <f t="shared" si="21"/>
        <v>9.8915236712072294E-2</v>
      </c>
      <c r="N59" s="49">
        <f t="shared" si="21"/>
        <v>0.11177817954950883</v>
      </c>
    </row>
    <row r="60" spans="1:14" x14ac:dyDescent="0.15">
      <c r="A60" s="23" t="s">
        <v>24</v>
      </c>
      <c r="B60" s="48">
        <f t="shared" ref="B60:N60" si="22">B42/B46</f>
        <v>4.0400249923026661E-2</v>
      </c>
      <c r="C60" s="48">
        <f t="shared" si="22"/>
        <v>4.3757172659446841E-2</v>
      </c>
      <c r="D60" s="48">
        <f t="shared" si="22"/>
        <v>4.2837115840917407E-2</v>
      </c>
      <c r="E60" s="48">
        <f t="shared" si="22"/>
        <v>4.5512819992772735E-2</v>
      </c>
      <c r="F60" s="48">
        <f t="shared" si="22"/>
        <v>4.8440106485705736E-2</v>
      </c>
      <c r="G60" s="48">
        <f t="shared" si="22"/>
        <v>4.6000945139089942E-2</v>
      </c>
      <c r="H60" s="48">
        <f t="shared" si="22"/>
        <v>2.8764533522571578E-2</v>
      </c>
      <c r="I60" s="48">
        <f t="shared" si="22"/>
        <v>2.6858214318695572E-2</v>
      </c>
      <c r="J60" s="48">
        <f t="shared" si="22"/>
        <v>3.5376779718122177E-2</v>
      </c>
      <c r="K60" s="48">
        <f t="shared" si="22"/>
        <v>3.3161968079963924E-2</v>
      </c>
      <c r="L60" s="48">
        <f t="shared" si="22"/>
        <v>3.3708448424664327E-2</v>
      </c>
      <c r="M60" s="48">
        <f t="shared" si="22"/>
        <v>3.0843010612783214E-2</v>
      </c>
      <c r="N60" s="49">
        <f t="shared" si="22"/>
        <v>3.8726788673357694E-2</v>
      </c>
    </row>
    <row r="61" spans="1:14" x14ac:dyDescent="0.15">
      <c r="A61" s="50" t="s">
        <v>28</v>
      </c>
      <c r="B61" s="48">
        <f t="shared" ref="B61:N61" si="23">B43/B46</f>
        <v>0.55677670645814548</v>
      </c>
      <c r="C61" s="48">
        <f t="shared" si="23"/>
        <v>0.5380608682268504</v>
      </c>
      <c r="D61" s="48">
        <f t="shared" si="23"/>
        <v>0.53350130947006402</v>
      </c>
      <c r="E61" s="48">
        <f t="shared" si="23"/>
        <v>0.51063432610770121</v>
      </c>
      <c r="F61" s="48">
        <f t="shared" si="23"/>
        <v>0.54985232979431176</v>
      </c>
      <c r="G61" s="48">
        <f t="shared" si="23"/>
        <v>0.47008345915713845</v>
      </c>
      <c r="H61" s="48">
        <f t="shared" si="23"/>
        <v>0.52477674141346753</v>
      </c>
      <c r="I61" s="48">
        <f t="shared" si="23"/>
        <v>0.56712425569844893</v>
      </c>
      <c r="J61" s="48">
        <f t="shared" si="23"/>
        <v>0.56072877871871651</v>
      </c>
      <c r="K61" s="48">
        <f t="shared" si="23"/>
        <v>0.57231724464176359</v>
      </c>
      <c r="L61" s="48">
        <f t="shared" si="23"/>
        <v>0.57336857267126329</v>
      </c>
      <c r="M61" s="48">
        <f t="shared" si="23"/>
        <v>0.57539396091423556</v>
      </c>
      <c r="N61" s="49">
        <f t="shared" si="23"/>
        <v>0.54931517037848987</v>
      </c>
    </row>
    <row r="62" spans="1:14" x14ac:dyDescent="0.15">
      <c r="A62" s="23" t="s">
        <v>1</v>
      </c>
      <c r="B62" s="48">
        <f t="shared" ref="B62:N62" si="24">B44/B46</f>
        <v>9.4237142574473326E-2</v>
      </c>
      <c r="C62" s="48">
        <f t="shared" si="24"/>
        <v>0.10443878710763874</v>
      </c>
      <c r="D62" s="48">
        <f t="shared" si="24"/>
        <v>0.10465009536076532</v>
      </c>
      <c r="E62" s="48">
        <f t="shared" si="24"/>
        <v>0.11098943027661362</v>
      </c>
      <c r="F62" s="48">
        <f t="shared" si="24"/>
        <v>0.10794308017781622</v>
      </c>
      <c r="G62" s="48">
        <f t="shared" si="24"/>
        <v>0.11855536528717038</v>
      </c>
      <c r="H62" s="48">
        <f t="shared" si="24"/>
        <v>0.1356938108402227</v>
      </c>
      <c r="I62" s="48">
        <f t="shared" si="24"/>
        <v>0.12387091679749243</v>
      </c>
      <c r="J62" s="48">
        <f t="shared" si="24"/>
        <v>0.13421157872023079</v>
      </c>
      <c r="K62" s="48">
        <f t="shared" si="24"/>
        <v>0.15090355737478764</v>
      </c>
      <c r="L62" s="48">
        <f t="shared" si="24"/>
        <v>0.1372152780462661</v>
      </c>
      <c r="M62" s="48">
        <f t="shared" si="24"/>
        <v>0.15175208578477195</v>
      </c>
      <c r="N62" s="49">
        <f t="shared" si="24"/>
        <v>0.1204685405272727</v>
      </c>
    </row>
    <row r="63" spans="1:14" x14ac:dyDescent="0.15">
      <c r="A63" s="23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</row>
    <row r="64" spans="1:14" x14ac:dyDescent="0.15">
      <c r="A64" s="21" t="s">
        <v>13</v>
      </c>
      <c r="B64" s="191">
        <f>SUM(B58:B63)</f>
        <v>1</v>
      </c>
      <c r="C64" s="191">
        <f>SUM(C58:C63)</f>
        <v>1</v>
      </c>
      <c r="D64" s="191">
        <f>SUM(D58:D63)</f>
        <v>0.99999999999999989</v>
      </c>
      <c r="E64" s="191">
        <f>SUM(E58:E63)</f>
        <v>1</v>
      </c>
      <c r="F64" s="191">
        <f>SUM(F58:F63)</f>
        <v>0.99999999999999989</v>
      </c>
      <c r="G64" s="191">
        <f t="shared" ref="G64" si="25">SUM(G58:G63)</f>
        <v>0.99999999999999989</v>
      </c>
      <c r="H64" s="191">
        <f t="shared" ref="H64:N64" si="26">SUM(H58:H63)</f>
        <v>0.99999999999999989</v>
      </c>
      <c r="I64" s="191">
        <f t="shared" si="26"/>
        <v>0.99999999999999989</v>
      </c>
      <c r="J64" s="191">
        <f t="shared" si="26"/>
        <v>1</v>
      </c>
      <c r="K64" s="191">
        <f t="shared" si="26"/>
        <v>1</v>
      </c>
      <c r="L64" s="191">
        <f t="shared" si="26"/>
        <v>1</v>
      </c>
      <c r="M64" s="191">
        <f t="shared" si="26"/>
        <v>1</v>
      </c>
      <c r="N64" s="192">
        <f t="shared" si="26"/>
        <v>1</v>
      </c>
    </row>
  </sheetData>
  <pageMargins left="0" right="0" top="0.75" bottom="0.75" header="0.3" footer="0.3"/>
  <pageSetup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7"/>
  <sheetViews>
    <sheetView topLeftCell="A18" zoomScale="130" zoomScaleNormal="130" workbookViewId="0">
      <selection activeCell="N48" sqref="N48"/>
    </sheetView>
  </sheetViews>
  <sheetFormatPr defaultColWidth="9.140625" defaultRowHeight="11.25" x14ac:dyDescent="0.2"/>
  <cols>
    <col min="1" max="1" width="12.85546875" style="1" bestFit="1" customWidth="1"/>
    <col min="2" max="2" width="10.85546875" style="1" bestFit="1" customWidth="1"/>
    <col min="3" max="3" width="13" style="1" bestFit="1" customWidth="1"/>
    <col min="4" max="5" width="10.85546875" style="1" bestFit="1" customWidth="1"/>
    <col min="6" max="6" width="10.7109375" style="1" bestFit="1" customWidth="1"/>
    <col min="7" max="7" width="9.85546875" style="1" bestFit="1" customWidth="1"/>
    <col min="8" max="8" width="10" style="1" bestFit="1" customWidth="1"/>
    <col min="9" max="11" width="10.7109375" style="1" bestFit="1" customWidth="1"/>
    <col min="12" max="12" width="10.85546875" style="1" bestFit="1" customWidth="1"/>
    <col min="13" max="13" width="10.85546875" style="1" customWidth="1"/>
    <col min="14" max="14" width="12" style="1" bestFit="1" customWidth="1"/>
    <col min="15" max="16384" width="9.140625" style="1"/>
  </cols>
  <sheetData>
    <row r="1" spans="1:14" x14ac:dyDescent="0.2">
      <c r="A1" s="108" t="s">
        <v>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">
      <c r="A2" s="17" t="s">
        <v>4</v>
      </c>
      <c r="B2" s="4" t="s">
        <v>44</v>
      </c>
      <c r="C2" s="4" t="s">
        <v>45</v>
      </c>
      <c r="D2" s="4" t="s">
        <v>46</v>
      </c>
      <c r="E2" s="4" t="s">
        <v>47</v>
      </c>
      <c r="F2" s="4" t="s">
        <v>48</v>
      </c>
      <c r="G2" s="4" t="s">
        <v>49</v>
      </c>
      <c r="H2" s="4" t="s">
        <v>50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55</v>
      </c>
      <c r="N2" s="4" t="s">
        <v>0</v>
      </c>
    </row>
    <row r="3" spans="1:14" x14ac:dyDescent="0.2">
      <c r="A3" s="5" t="s">
        <v>8</v>
      </c>
      <c r="B3" s="146">
        <v>111206.16</v>
      </c>
      <c r="C3" s="146">
        <v>95902.56</v>
      </c>
      <c r="D3" s="146">
        <v>116194</v>
      </c>
      <c r="E3" s="146">
        <v>93862.079999999987</v>
      </c>
      <c r="F3" s="146">
        <f>+'[1]Mar 2020'!$J$47</f>
        <v>65295.360000000001</v>
      </c>
      <c r="G3" s="146">
        <f>+'[1]Apr 2020'!$J$47</f>
        <v>15416.96</v>
      </c>
      <c r="H3" s="146">
        <v>15190.24</v>
      </c>
      <c r="I3" s="147">
        <f>+'[1]June 2020'!$J$51</f>
        <v>35368.32</v>
      </c>
      <c r="J3" s="147">
        <f>+'[1]Jul 2020'!$J$51</f>
        <v>43076.800000000003</v>
      </c>
      <c r="K3" s="147">
        <f>+'[1]Aug 2020'!$J$51</f>
        <v>43643.6</v>
      </c>
      <c r="L3" s="147">
        <f>+'[1]Sep 2020'!$J$51</f>
        <v>48291.360000000001</v>
      </c>
      <c r="M3" s="147">
        <v>51012</v>
      </c>
      <c r="N3" s="147">
        <f t="shared" ref="N3:N7" si="0">SUM(B3:M3)</f>
        <v>734459.44</v>
      </c>
    </row>
    <row r="4" spans="1:14" x14ac:dyDescent="0.2">
      <c r="A4" s="5" t="s">
        <v>9</v>
      </c>
      <c r="B4" s="146">
        <v>66458.080000000002</v>
      </c>
      <c r="C4" s="173">
        <v>61922.64</v>
      </c>
      <c r="D4" s="146">
        <v>67753.919999999998</v>
      </c>
      <c r="E4" s="146">
        <v>62200.32</v>
      </c>
      <c r="F4" s="146">
        <f>'[2]March 2020'!$J$54</f>
        <v>44799.040000000001</v>
      </c>
      <c r="G4" s="146">
        <v>12495.6</v>
      </c>
      <c r="H4" s="146">
        <v>10736.96</v>
      </c>
      <c r="I4" s="147">
        <f>+'[2]June 2020'!$J$41</f>
        <v>22029.279999999999</v>
      </c>
      <c r="J4" s="147">
        <f>+'[2]July 2020'!$J$41</f>
        <v>31470.400000000001</v>
      </c>
      <c r="K4" s="147">
        <f>+'[2]Aug 2020'!$J$41</f>
        <v>39338</v>
      </c>
      <c r="L4" s="146">
        <f>+'[2]Sep 2020'!$J$41</f>
        <v>44799.040000000001</v>
      </c>
      <c r="M4" s="146">
        <v>42299.92</v>
      </c>
      <c r="N4" s="147">
        <f t="shared" si="0"/>
        <v>506303.19999999995</v>
      </c>
    </row>
    <row r="5" spans="1:14" x14ac:dyDescent="0.2">
      <c r="A5" s="5" t="s">
        <v>24</v>
      </c>
      <c r="B5" s="146">
        <v>27397.759999999998</v>
      </c>
      <c r="C5" s="146">
        <v>24435.84</v>
      </c>
      <c r="D5" s="146">
        <v>29156.399999999998</v>
      </c>
      <c r="E5" s="146">
        <v>26287.040000000001</v>
      </c>
      <c r="F5" s="146">
        <f>'[3]MARCH 2020'!$J$50</f>
        <v>18604.560000000001</v>
      </c>
      <c r="G5" s="146">
        <v>3980.08</v>
      </c>
      <c r="H5" s="146">
        <v>3054.48</v>
      </c>
      <c r="I5" s="147">
        <f>+'[3]JUN 2020'!$J$47</f>
        <v>6016.4</v>
      </c>
      <c r="J5" s="147">
        <f>+'[3]JUL 2020'!$J$47</f>
        <v>12588.16</v>
      </c>
      <c r="K5" s="147">
        <f>+'[3]AUG 2020'!$J$47</f>
        <v>14624.48</v>
      </c>
      <c r="L5" s="147">
        <f>+'[3]SEP 2020'!$J$48</f>
        <v>17308.72</v>
      </c>
      <c r="M5" s="147">
        <v>16105.440000000002</v>
      </c>
      <c r="N5" s="147">
        <f>SUM(B5:M5)</f>
        <v>199559.36000000002</v>
      </c>
    </row>
    <row r="6" spans="1:14" ht="12.75" customHeight="1" x14ac:dyDescent="0.2">
      <c r="A6" s="5" t="s">
        <v>28</v>
      </c>
      <c r="B6" s="146">
        <v>238460.64</v>
      </c>
      <c r="C6" s="146">
        <v>213480.95999999999</v>
      </c>
      <c r="D6" s="146">
        <v>256919.52000000002</v>
      </c>
      <c r="E6" s="146">
        <v>234648.48</v>
      </c>
      <c r="F6" s="146">
        <f>[4]MARCH!$J$91</f>
        <v>161013.6</v>
      </c>
      <c r="G6" s="146">
        <v>26384.16</v>
      </c>
      <c r="H6" s="146">
        <v>32604</v>
      </c>
      <c r="I6" s="147">
        <f>+'[4]JUN 2020'!$J$71</f>
        <v>96507.840000000011</v>
      </c>
      <c r="J6" s="147">
        <f>+'[4]JUL 2020'!$J$71</f>
        <v>128309.28</v>
      </c>
      <c r="K6" s="147">
        <f>+'[4]AUG 2020'!$J$71</f>
        <v>157301.76000000001</v>
      </c>
      <c r="L6" s="147">
        <f>+'[4]SEP 2020'!$J$71</f>
        <v>191611.19999999998</v>
      </c>
      <c r="M6" s="147">
        <v>194721.12</v>
      </c>
      <c r="N6" s="147">
        <f t="shared" si="0"/>
        <v>1931962.56</v>
      </c>
    </row>
    <row r="7" spans="1:14" x14ac:dyDescent="0.2">
      <c r="A7" s="5" t="s">
        <v>1</v>
      </c>
      <c r="B7" s="146">
        <v>100612.72</v>
      </c>
      <c r="C7" s="146">
        <v>94781.440000000002</v>
      </c>
      <c r="D7" s="146">
        <v>110886.88</v>
      </c>
      <c r="E7" s="146">
        <v>103204.4</v>
      </c>
      <c r="F7" s="146">
        <v>68772.08</v>
      </c>
      <c r="G7" s="146">
        <v>15642.64</v>
      </c>
      <c r="H7" s="146">
        <v>25454</v>
      </c>
      <c r="I7" s="147">
        <f>+'[5]JUN 2020'!$J$58</f>
        <v>62940.800000000003</v>
      </c>
      <c r="J7" s="147">
        <f>+'[5]JUL 2020'!$J$58</f>
        <v>83211.44</v>
      </c>
      <c r="K7" s="147">
        <f>+'[5]AUG 2020'!$J$58</f>
        <v>108480.31999999999</v>
      </c>
      <c r="L7" s="147">
        <f>+'[5]SEP 2020'!$J$58</f>
        <v>130879.84</v>
      </c>
      <c r="M7" s="147">
        <v>145226.63999999998</v>
      </c>
      <c r="N7" s="147">
        <f t="shared" si="0"/>
        <v>1050093.2</v>
      </c>
    </row>
    <row r="8" spans="1:14" x14ac:dyDescent="0.2">
      <c r="A8" s="5"/>
      <c r="B8" s="146"/>
      <c r="C8" s="147"/>
      <c r="D8" s="147"/>
      <c r="E8" s="147"/>
      <c r="F8" s="147"/>
      <c r="G8" s="147"/>
      <c r="H8" s="146"/>
      <c r="I8" s="147"/>
      <c r="J8" s="147"/>
      <c r="K8" s="147"/>
      <c r="L8" s="147"/>
      <c r="M8" s="147"/>
      <c r="N8" s="147"/>
    </row>
    <row r="9" spans="1:14" x14ac:dyDescent="0.2">
      <c r="A9" s="6" t="s">
        <v>5</v>
      </c>
      <c r="B9" s="161">
        <f>SUM(B3:B8)</f>
        <v>544135.36</v>
      </c>
      <c r="C9" s="161">
        <f t="shared" ref="C9:N9" si="1">SUM(C3:C8)</f>
        <v>490523.44</v>
      </c>
      <c r="D9" s="161">
        <f t="shared" si="1"/>
        <v>580910.72</v>
      </c>
      <c r="E9" s="161">
        <f t="shared" si="1"/>
        <v>520202.32000000007</v>
      </c>
      <c r="F9" s="160">
        <f t="shared" si="1"/>
        <v>358484.64</v>
      </c>
      <c r="G9" s="161">
        <f t="shared" si="1"/>
        <v>73919.44</v>
      </c>
      <c r="H9" s="161">
        <f t="shared" si="1"/>
        <v>87039.679999999993</v>
      </c>
      <c r="I9" s="160">
        <f t="shared" si="1"/>
        <v>222862.64</v>
      </c>
      <c r="J9" s="160">
        <f t="shared" si="1"/>
        <v>298656.08</v>
      </c>
      <c r="K9" s="160">
        <f t="shared" si="1"/>
        <v>363388.16000000003</v>
      </c>
      <c r="L9" s="160">
        <f t="shared" si="1"/>
        <v>432890.15999999992</v>
      </c>
      <c r="M9" s="161">
        <f t="shared" si="1"/>
        <v>449365.12</v>
      </c>
      <c r="N9" s="160">
        <f t="shared" si="1"/>
        <v>4422377.76</v>
      </c>
    </row>
    <row r="10" spans="1:14" ht="2.25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">
      <c r="A11" s="16" t="s">
        <v>6</v>
      </c>
      <c r="B11" s="4" t="s">
        <v>44</v>
      </c>
      <c r="C11" s="4" t="s">
        <v>45</v>
      </c>
      <c r="D11" s="4" t="s">
        <v>46</v>
      </c>
      <c r="E11" s="4" t="s">
        <v>47</v>
      </c>
      <c r="F11" s="4" t="s">
        <v>48</v>
      </c>
      <c r="G11" s="4" t="s">
        <v>49</v>
      </c>
      <c r="H11" s="4" t="s">
        <v>50</v>
      </c>
      <c r="I11" s="4" t="s">
        <v>51</v>
      </c>
      <c r="J11" s="4" t="s">
        <v>52</v>
      </c>
      <c r="K11" s="4" t="s">
        <v>53</v>
      </c>
      <c r="L11" s="4" t="s">
        <v>54</v>
      </c>
      <c r="M11" s="4" t="s">
        <v>55</v>
      </c>
      <c r="N11" s="4" t="s">
        <v>0</v>
      </c>
    </row>
    <row r="12" spans="1:14" x14ac:dyDescent="0.2">
      <c r="A12" s="5" t="s">
        <v>8</v>
      </c>
      <c r="B12" s="45">
        <f t="shared" ref="B12:N12" si="2">B3/B9</f>
        <v>0.20437223561431481</v>
      </c>
      <c r="C12" s="46">
        <f t="shared" si="2"/>
        <v>0.19551065694230635</v>
      </c>
      <c r="D12" s="46">
        <f t="shared" si="2"/>
        <v>0.20002040933243581</v>
      </c>
      <c r="E12" s="46">
        <f t="shared" si="2"/>
        <v>0.18043379737329887</v>
      </c>
      <c r="F12" s="46">
        <f t="shared" si="2"/>
        <v>0.18214269933573723</v>
      </c>
      <c r="G12" s="46">
        <f t="shared" si="2"/>
        <v>0.20856435059572961</v>
      </c>
      <c r="H12" s="46">
        <f t="shared" si="2"/>
        <v>0.17452086220905225</v>
      </c>
      <c r="I12" s="46">
        <f t="shared" si="2"/>
        <v>0.15870008539789351</v>
      </c>
      <c r="J12" s="46">
        <f t="shared" si="2"/>
        <v>0.14423546977513399</v>
      </c>
      <c r="K12" s="46">
        <f t="shared" si="2"/>
        <v>0.12010187673698558</v>
      </c>
      <c r="L12" s="46">
        <f t="shared" si="2"/>
        <v>0.11155568886111897</v>
      </c>
      <c r="M12" s="46">
        <f t="shared" si="2"/>
        <v>0.11352015928606118</v>
      </c>
      <c r="N12" s="46">
        <f t="shared" si="2"/>
        <v>0.16607795169447487</v>
      </c>
    </row>
    <row r="13" spans="1:14" x14ac:dyDescent="0.2">
      <c r="A13" s="5" t="s">
        <v>9</v>
      </c>
      <c r="B13" s="45">
        <f t="shared" ref="B13:N13" si="3">B4/B9</f>
        <v>0.12213519812423144</v>
      </c>
      <c r="C13" s="46">
        <f t="shared" si="3"/>
        <v>0.12623788172080014</v>
      </c>
      <c r="D13" s="46">
        <f t="shared" si="3"/>
        <v>0.11663396399364089</v>
      </c>
      <c r="E13" s="46">
        <f t="shared" si="3"/>
        <v>0.11956947827529872</v>
      </c>
      <c r="F13" s="46">
        <f t="shared" si="3"/>
        <v>0.12496780894154907</v>
      </c>
      <c r="G13" s="46">
        <f t="shared" si="3"/>
        <v>0.16904348842469585</v>
      </c>
      <c r="H13" s="46">
        <f t="shared" si="3"/>
        <v>0.12335707116570281</v>
      </c>
      <c r="I13" s="46">
        <f t="shared" si="3"/>
        <v>9.8846895109920604E-2</v>
      </c>
      <c r="J13" s="46">
        <f t="shared" si="3"/>
        <v>0.1053733779670583</v>
      </c>
      <c r="K13" s="46">
        <f t="shared" si="3"/>
        <v>0.10825338943349172</v>
      </c>
      <c r="L13" s="46">
        <f t="shared" si="3"/>
        <v>0.10348823821728821</v>
      </c>
      <c r="M13" s="46">
        <f t="shared" si="3"/>
        <v>9.4132628718490652E-2</v>
      </c>
      <c r="N13" s="46">
        <f t="shared" si="3"/>
        <v>0.11448664665860657</v>
      </c>
    </row>
    <row r="14" spans="1:14" x14ac:dyDescent="0.2">
      <c r="A14" s="5" t="s">
        <v>24</v>
      </c>
      <c r="B14" s="45">
        <f t="shared" ref="B14:N14" si="4">B5/B9</f>
        <v>5.0351000898011845E-2</v>
      </c>
      <c r="C14" s="46">
        <f t="shared" si="4"/>
        <v>4.9815845701481669E-2</v>
      </c>
      <c r="D14" s="46">
        <f t="shared" si="4"/>
        <v>5.0190845161197921E-2</v>
      </c>
      <c r="E14" s="46">
        <f t="shared" si="4"/>
        <v>5.053233903301315E-2</v>
      </c>
      <c r="F14" s="46">
        <f t="shared" si="4"/>
        <v>5.1897788424073069E-2</v>
      </c>
      <c r="G14" s="46">
        <f t="shared" si="4"/>
        <v>5.3843481498236458E-2</v>
      </c>
      <c r="H14" s="46">
        <f t="shared" si="4"/>
        <v>3.5092959900587875E-2</v>
      </c>
      <c r="I14" s="46">
        <f t="shared" si="4"/>
        <v>2.6996000765314453E-2</v>
      </c>
      <c r="J14" s="46">
        <f t="shared" si="4"/>
        <v>4.2149351186823315E-2</v>
      </c>
      <c r="K14" s="46">
        <f t="shared" si="4"/>
        <v>4.024478948350986E-2</v>
      </c>
      <c r="L14" s="46">
        <f t="shared" si="4"/>
        <v>3.9984092038497718E-2</v>
      </c>
      <c r="M14" s="46">
        <f t="shared" si="4"/>
        <v>3.5840431940957061E-2</v>
      </c>
      <c r="N14" s="46">
        <f t="shared" si="4"/>
        <v>4.5124901315531221E-2</v>
      </c>
    </row>
    <row r="15" spans="1:14" ht="12" customHeight="1" x14ac:dyDescent="0.2">
      <c r="A15" s="5" t="s">
        <v>28</v>
      </c>
      <c r="B15" s="45">
        <f t="shared" ref="B15:N15" si="5">B6/B9</f>
        <v>0.43823772084945928</v>
      </c>
      <c r="C15" s="46">
        <f t="shared" si="5"/>
        <v>0.43521051715693748</v>
      </c>
      <c r="D15" s="46">
        <f t="shared" si="5"/>
        <v>0.44227023388378861</v>
      </c>
      <c r="E15" s="46">
        <f t="shared" si="5"/>
        <v>0.45107157538243964</v>
      </c>
      <c r="F15" s="46">
        <f t="shared" si="5"/>
        <v>0.4491506246962213</v>
      </c>
      <c r="G15" s="46">
        <f t="shared" si="5"/>
        <v>0.35693127545338543</v>
      </c>
      <c r="H15" s="46">
        <f t="shared" si="5"/>
        <v>0.3745877742197582</v>
      </c>
      <c r="I15" s="46">
        <f t="shared" si="5"/>
        <v>0.43303731841281251</v>
      </c>
      <c r="J15" s="46">
        <f t="shared" si="5"/>
        <v>0.42962219285808612</v>
      </c>
      <c r="K15" s="46">
        <f t="shared" si="5"/>
        <v>0.4328753033670662</v>
      </c>
      <c r="L15" s="46">
        <f t="shared" si="5"/>
        <v>0.44263237584333176</v>
      </c>
      <c r="M15" s="46">
        <f t="shared" si="5"/>
        <v>0.43332495410413696</v>
      </c>
      <c r="N15" s="46">
        <f t="shared" si="5"/>
        <v>0.43686059057967047</v>
      </c>
    </row>
    <row r="16" spans="1:14" x14ac:dyDescent="0.2">
      <c r="A16" s="5" t="s">
        <v>1</v>
      </c>
      <c r="B16" s="45">
        <f t="shared" ref="B16:N16" si="6">B7/B9</f>
        <v>0.1849038445139827</v>
      </c>
      <c r="C16" s="46">
        <f t="shared" si="6"/>
        <v>0.19322509847847436</v>
      </c>
      <c r="D16" s="46">
        <f t="shared" si="6"/>
        <v>0.19088454762893686</v>
      </c>
      <c r="E16" s="46">
        <f t="shared" si="6"/>
        <v>0.19839280993594949</v>
      </c>
      <c r="F16" s="46">
        <f t="shared" si="6"/>
        <v>0.19184107860241933</v>
      </c>
      <c r="G16" s="46">
        <f t="shared" si="6"/>
        <v>0.21161740402795257</v>
      </c>
      <c r="H16" s="46">
        <f t="shared" si="6"/>
        <v>0.29244133250489895</v>
      </c>
      <c r="I16" s="46">
        <f t="shared" si="6"/>
        <v>0.28241970031405894</v>
      </c>
      <c r="J16" s="46">
        <f t="shared" si="6"/>
        <v>0.27861960821289827</v>
      </c>
      <c r="K16" s="46">
        <f t="shared" si="6"/>
        <v>0.29852464097894654</v>
      </c>
      <c r="L16" s="46">
        <f t="shared" si="6"/>
        <v>0.30233960503976348</v>
      </c>
      <c r="M16" s="46">
        <f t="shared" si="6"/>
        <v>0.32318182595035411</v>
      </c>
      <c r="N16" s="46">
        <f t="shared" si="6"/>
        <v>0.23744990975171693</v>
      </c>
    </row>
    <row r="17" spans="1:15" x14ac:dyDescent="0.2">
      <c r="A17" s="5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8"/>
      <c r="N17" s="46"/>
    </row>
    <row r="18" spans="1:15" ht="12" thickBot="1" x14ac:dyDescent="0.25">
      <c r="A18" s="12" t="s">
        <v>13</v>
      </c>
      <c r="B18" s="194">
        <f t="shared" ref="B18:N18" si="7">SUM(B12:B17)</f>
        <v>1.0000000000000002</v>
      </c>
      <c r="C18" s="194">
        <f t="shared" si="7"/>
        <v>1</v>
      </c>
      <c r="D18" s="194">
        <f t="shared" si="7"/>
        <v>1.0000000000000002</v>
      </c>
      <c r="E18" s="194">
        <f t="shared" si="7"/>
        <v>0.99999999999999978</v>
      </c>
      <c r="F18" s="194">
        <f t="shared" si="7"/>
        <v>1</v>
      </c>
      <c r="G18" s="194">
        <f t="shared" si="7"/>
        <v>1</v>
      </c>
      <c r="H18" s="194">
        <f t="shared" si="7"/>
        <v>1</v>
      </c>
      <c r="I18" s="194">
        <f t="shared" si="7"/>
        <v>1</v>
      </c>
      <c r="J18" s="194">
        <f t="shared" si="7"/>
        <v>1</v>
      </c>
      <c r="K18" s="194">
        <f t="shared" si="7"/>
        <v>1</v>
      </c>
      <c r="L18" s="194">
        <f t="shared" si="7"/>
        <v>1.0000000000000002</v>
      </c>
      <c r="M18" s="194">
        <f t="shared" si="7"/>
        <v>1</v>
      </c>
      <c r="N18" s="194">
        <f t="shared" si="7"/>
        <v>1</v>
      </c>
    </row>
    <row r="19" spans="1:15" ht="1.5" customHeight="1" x14ac:dyDescent="0.2"/>
    <row r="20" spans="1:15" ht="2.25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5" x14ac:dyDescent="0.2">
      <c r="A21" s="16" t="s">
        <v>20</v>
      </c>
      <c r="B21" s="4" t="s">
        <v>44</v>
      </c>
      <c r="C21" s="4" t="s">
        <v>45</v>
      </c>
      <c r="D21" s="4" t="s">
        <v>46</v>
      </c>
      <c r="E21" s="4" t="s">
        <v>47</v>
      </c>
      <c r="F21" s="4" t="s">
        <v>48</v>
      </c>
      <c r="G21" s="4" t="s">
        <v>49</v>
      </c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4" t="s">
        <v>0</v>
      </c>
    </row>
    <row r="22" spans="1:15" x14ac:dyDescent="0.2">
      <c r="A22" s="5" t="s">
        <v>8</v>
      </c>
      <c r="B22" s="7">
        <v>975</v>
      </c>
      <c r="C22" s="7">
        <v>837</v>
      </c>
      <c r="D22" s="7">
        <v>1010</v>
      </c>
      <c r="E22" s="7">
        <v>824</v>
      </c>
      <c r="F22" s="7">
        <f>+'[1]Mar 2020'!$I$47</f>
        <v>569</v>
      </c>
      <c r="G22" s="7">
        <f>+'[1]Apr 2020'!$I$47</f>
        <v>135</v>
      </c>
      <c r="H22" s="7">
        <v>132</v>
      </c>
      <c r="I22" s="7">
        <f>+'[1]June 2020'!$I$51</f>
        <v>312</v>
      </c>
      <c r="J22" s="7">
        <f>+'[1]Jul 2020'!$I$51</f>
        <v>376</v>
      </c>
      <c r="K22" s="7">
        <f>+'[1]Aug 2020'!$I$51</f>
        <v>381</v>
      </c>
      <c r="L22" s="7">
        <f>+'[1]Sep 2020'!$I$51</f>
        <v>425</v>
      </c>
      <c r="M22" s="7">
        <v>448</v>
      </c>
      <c r="N22" s="7">
        <f t="shared" ref="N22:N26" si="8">SUM(B22:M22)</f>
        <v>6424</v>
      </c>
    </row>
    <row r="23" spans="1:15" x14ac:dyDescent="0.2">
      <c r="A23" s="5" t="s">
        <v>9</v>
      </c>
      <c r="B23" s="7">
        <v>714</v>
      </c>
      <c r="C23" s="7">
        <v>664</v>
      </c>
      <c r="D23" s="7">
        <v>727</v>
      </c>
      <c r="E23" s="7">
        <v>670</v>
      </c>
      <c r="F23" s="7">
        <f>'[2]March 2020'!$I$54</f>
        <v>482</v>
      </c>
      <c r="G23" s="7">
        <v>135</v>
      </c>
      <c r="H23" s="7">
        <v>115</v>
      </c>
      <c r="I23" s="7">
        <f>+'[2]June 2020'!$I$41</f>
        <v>237</v>
      </c>
      <c r="J23" s="7">
        <f>+'[2]July 2020'!$I$41</f>
        <v>338</v>
      </c>
      <c r="K23" s="7">
        <f>+'[2]Aug 2020'!$I$41</f>
        <v>423</v>
      </c>
      <c r="L23" s="7">
        <f>+'[2]Sep 2020'!$I$41</f>
        <v>482</v>
      </c>
      <c r="M23" s="7">
        <v>454</v>
      </c>
      <c r="N23" s="7">
        <f t="shared" si="8"/>
        <v>5441</v>
      </c>
    </row>
    <row r="24" spans="1:15" x14ac:dyDescent="0.2">
      <c r="A24" s="5" t="s">
        <v>24</v>
      </c>
      <c r="B24" s="7">
        <v>295</v>
      </c>
      <c r="C24" s="7">
        <v>264</v>
      </c>
      <c r="D24" s="7">
        <v>315</v>
      </c>
      <c r="E24" s="7">
        <v>282</v>
      </c>
      <c r="F24" s="7">
        <f>'[3]MARCH 2020'!$I$50</f>
        <v>197</v>
      </c>
      <c r="G24" s="7">
        <v>42</v>
      </c>
      <c r="H24" s="7">
        <v>32</v>
      </c>
      <c r="I24" s="7">
        <f>+'[3]JUN 2020'!$I$47</f>
        <v>64</v>
      </c>
      <c r="J24" s="7">
        <f>+'[3]JUL 2020'!$I$47</f>
        <v>134</v>
      </c>
      <c r="K24" s="7">
        <f>+'[3]AUG 2020'!$I$47</f>
        <v>157</v>
      </c>
      <c r="L24" s="7">
        <f>+'[3]SEP 2020'!$I$48</f>
        <v>187</v>
      </c>
      <c r="M24" s="7">
        <v>173</v>
      </c>
      <c r="N24" s="7">
        <f>SUM(B24:M24)</f>
        <v>2142</v>
      </c>
    </row>
    <row r="25" spans="1:15" ht="11.25" customHeight="1" x14ac:dyDescent="0.2">
      <c r="A25" s="5" t="s">
        <v>28</v>
      </c>
      <c r="B25" s="7">
        <v>2371</v>
      </c>
      <c r="C25" s="7">
        <v>2122</v>
      </c>
      <c r="D25" s="7">
        <v>2545</v>
      </c>
      <c r="E25" s="7">
        <v>2329</v>
      </c>
      <c r="F25" s="7">
        <f>[4]MARCH!$I$91</f>
        <v>1603</v>
      </c>
      <c r="G25" s="7">
        <v>261</v>
      </c>
      <c r="H25" s="7">
        <v>325</v>
      </c>
      <c r="I25" s="7">
        <f>+'[4]JUN 2020'!$I$71</f>
        <v>956</v>
      </c>
      <c r="J25" s="7">
        <f>+'[4]JUL 2020'!$I$71</f>
        <v>1275</v>
      </c>
      <c r="K25" s="7">
        <f>+'[4]AUG 2020'!$I$71</f>
        <v>1563</v>
      </c>
      <c r="L25" s="7">
        <f>+'[4]SEP 2020'!$I$71</f>
        <v>1900</v>
      </c>
      <c r="M25" s="7">
        <v>1934</v>
      </c>
      <c r="N25" s="7">
        <f t="shared" si="8"/>
        <v>19184</v>
      </c>
    </row>
    <row r="26" spans="1:15" x14ac:dyDescent="0.2">
      <c r="A26" s="5" t="s">
        <v>1</v>
      </c>
      <c r="B26" s="7">
        <v>1084</v>
      </c>
      <c r="C26" s="7">
        <v>1019</v>
      </c>
      <c r="D26" s="7">
        <v>1195</v>
      </c>
      <c r="E26" s="7">
        <v>1110</v>
      </c>
      <c r="F26" s="7">
        <v>739</v>
      </c>
      <c r="G26" s="7">
        <v>169</v>
      </c>
      <c r="H26" s="7">
        <v>274</v>
      </c>
      <c r="I26" s="7">
        <f>+'[5]JUN 2020'!$I$58</f>
        <v>675</v>
      </c>
      <c r="J26" s="7">
        <f>+'[5]JUL 2020'!$I$58</f>
        <v>894</v>
      </c>
      <c r="K26" s="7">
        <f>+'[5]AUG 2020'!$I$58</f>
        <v>1160</v>
      </c>
      <c r="L26" s="7">
        <f>+'[5]SEP 2020'!$I$58</f>
        <v>1403</v>
      </c>
      <c r="M26" s="7">
        <v>1562</v>
      </c>
      <c r="N26" s="7">
        <f t="shared" si="8"/>
        <v>11284</v>
      </c>
    </row>
    <row r="27" spans="1:15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5" x14ac:dyDescent="0.2">
      <c r="A28" s="6" t="s">
        <v>11</v>
      </c>
      <c r="B28" s="162">
        <f>SUM(B22:B27)</f>
        <v>5439</v>
      </c>
      <c r="C28" s="162">
        <f t="shared" ref="C28:N28" si="9">SUM(C22:C27)</f>
        <v>4906</v>
      </c>
      <c r="D28" s="162">
        <f t="shared" si="9"/>
        <v>5792</v>
      </c>
      <c r="E28" s="162">
        <f t="shared" si="9"/>
        <v>5215</v>
      </c>
      <c r="F28" s="162">
        <f t="shared" si="9"/>
        <v>3590</v>
      </c>
      <c r="G28" s="162">
        <f t="shared" si="9"/>
        <v>742</v>
      </c>
      <c r="H28" s="162">
        <f t="shared" si="9"/>
        <v>878</v>
      </c>
      <c r="I28" s="162">
        <f t="shared" si="9"/>
        <v>2244</v>
      </c>
      <c r="J28" s="162">
        <f t="shared" si="9"/>
        <v>3017</v>
      </c>
      <c r="K28" s="162">
        <f t="shared" si="9"/>
        <v>3684</v>
      </c>
      <c r="L28" s="162">
        <f t="shared" si="9"/>
        <v>4397</v>
      </c>
      <c r="M28" s="162">
        <f t="shared" si="9"/>
        <v>4571</v>
      </c>
      <c r="N28" s="162">
        <f t="shared" si="9"/>
        <v>44475</v>
      </c>
      <c r="O28" s="195"/>
    </row>
    <row r="29" spans="1:15" ht="3" customHeight="1" x14ac:dyDescent="0.2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15" x14ac:dyDescent="0.2">
      <c r="A30" s="16" t="s">
        <v>21</v>
      </c>
      <c r="B30" s="4" t="s">
        <v>44</v>
      </c>
      <c r="C30" s="4" t="s">
        <v>45</v>
      </c>
      <c r="D30" s="4" t="s">
        <v>46</v>
      </c>
      <c r="E30" s="4" t="s">
        <v>47</v>
      </c>
      <c r="F30" s="4" t="s">
        <v>48</v>
      </c>
      <c r="G30" s="4" t="s">
        <v>49</v>
      </c>
      <c r="H30" s="4" t="s">
        <v>50</v>
      </c>
      <c r="I30" s="4" t="s">
        <v>51</v>
      </c>
      <c r="J30" s="4" t="s">
        <v>52</v>
      </c>
      <c r="K30" s="4" t="s">
        <v>53</v>
      </c>
      <c r="L30" s="4" t="s">
        <v>54</v>
      </c>
      <c r="M30" s="4" t="s">
        <v>55</v>
      </c>
      <c r="N30" s="4" t="s">
        <v>0</v>
      </c>
    </row>
    <row r="31" spans="1:15" x14ac:dyDescent="0.2">
      <c r="A31" s="5" t="s">
        <v>8</v>
      </c>
      <c r="B31" s="46">
        <f t="shared" ref="B31:N31" si="10">B22/B28</f>
        <v>0.17926089354660782</v>
      </c>
      <c r="C31" s="46">
        <f t="shared" si="10"/>
        <v>0.17060741948634325</v>
      </c>
      <c r="D31" s="46">
        <f t="shared" si="10"/>
        <v>0.17437845303867403</v>
      </c>
      <c r="E31" s="46">
        <f t="shared" si="10"/>
        <v>0.15800575263662511</v>
      </c>
      <c r="F31" s="46">
        <f t="shared" si="10"/>
        <v>0.15849582172701951</v>
      </c>
      <c r="G31" s="46">
        <f t="shared" si="10"/>
        <v>0.18194070080862534</v>
      </c>
      <c r="H31" s="46">
        <f t="shared" si="10"/>
        <v>0.15034168564920272</v>
      </c>
      <c r="I31" s="46">
        <f>I22/I28</f>
        <v>0.13903743315508021</v>
      </c>
      <c r="J31" s="46">
        <f t="shared" si="10"/>
        <v>0.12462711302618495</v>
      </c>
      <c r="K31" s="46">
        <f t="shared" si="10"/>
        <v>0.10342019543973942</v>
      </c>
      <c r="L31" s="46">
        <f t="shared" si="10"/>
        <v>9.6656811462360701E-2</v>
      </c>
      <c r="M31" s="46">
        <f t="shared" si="10"/>
        <v>9.8009188361408886E-2</v>
      </c>
      <c r="N31" s="46">
        <f t="shared" si="10"/>
        <v>0.1444406970207982</v>
      </c>
    </row>
    <row r="32" spans="1:15" x14ac:dyDescent="0.2">
      <c r="A32" s="5" t="s">
        <v>9</v>
      </c>
      <c r="B32" s="46">
        <f t="shared" ref="B32:N32" si="11">B23/B28</f>
        <v>0.13127413127413126</v>
      </c>
      <c r="C32" s="46">
        <f t="shared" si="11"/>
        <v>0.13534447615165104</v>
      </c>
      <c r="D32" s="46">
        <f t="shared" si="11"/>
        <v>0.12551795580110497</v>
      </c>
      <c r="E32" s="46">
        <f t="shared" si="11"/>
        <v>0.12847555129434324</v>
      </c>
      <c r="F32" s="46">
        <f t="shared" si="11"/>
        <v>0.13426183844011141</v>
      </c>
      <c r="G32" s="46">
        <f t="shared" si="11"/>
        <v>0.18194070080862534</v>
      </c>
      <c r="H32" s="46">
        <f t="shared" si="11"/>
        <v>0.13097949886104784</v>
      </c>
      <c r="I32" s="46">
        <f t="shared" si="11"/>
        <v>0.10561497326203209</v>
      </c>
      <c r="J32" s="46">
        <f t="shared" si="11"/>
        <v>0.11203181968843222</v>
      </c>
      <c r="K32" s="46">
        <f t="shared" si="11"/>
        <v>0.11482084690553745</v>
      </c>
      <c r="L32" s="46">
        <f t="shared" si="11"/>
        <v>0.10962019558790084</v>
      </c>
      <c r="M32" s="46">
        <f t="shared" si="11"/>
        <v>9.9321811419820605E-2</v>
      </c>
      <c r="N32" s="46">
        <f t="shared" si="11"/>
        <v>0.12233839235525576</v>
      </c>
    </row>
    <row r="33" spans="1:14" x14ac:dyDescent="0.2">
      <c r="A33" s="5" t="s">
        <v>24</v>
      </c>
      <c r="B33" s="46">
        <f t="shared" ref="B33:N33" si="12">B24/B28</f>
        <v>5.4237911380768521E-2</v>
      </c>
      <c r="C33" s="46">
        <f t="shared" si="12"/>
        <v>5.3811659192825115E-2</v>
      </c>
      <c r="D33" s="46">
        <f t="shared" si="12"/>
        <v>5.4385359116022103E-2</v>
      </c>
      <c r="E33" s="46">
        <f t="shared" si="12"/>
        <v>5.407478427612656E-2</v>
      </c>
      <c r="F33" s="46">
        <f t="shared" si="12"/>
        <v>5.4874651810584957E-2</v>
      </c>
      <c r="G33" s="46">
        <f t="shared" si="12"/>
        <v>5.6603773584905662E-2</v>
      </c>
      <c r="H33" s="46">
        <f t="shared" si="12"/>
        <v>3.644646924829157E-2</v>
      </c>
      <c r="I33" s="46">
        <f t="shared" si="12"/>
        <v>2.8520499108734401E-2</v>
      </c>
      <c r="J33" s="46">
        <f t="shared" si="12"/>
        <v>4.441498176997017E-2</v>
      </c>
      <c r="K33" s="46">
        <f t="shared" si="12"/>
        <v>4.2616720955483169E-2</v>
      </c>
      <c r="L33" s="46">
        <f t="shared" si="12"/>
        <v>4.252899704343871E-2</v>
      </c>
      <c r="M33" s="46">
        <f t="shared" si="12"/>
        <v>3.7847298184204771E-2</v>
      </c>
      <c r="N33" s="46">
        <f t="shared" si="12"/>
        <v>4.8161888701517705E-2</v>
      </c>
    </row>
    <row r="34" spans="1:14" ht="12" customHeight="1" x14ac:dyDescent="0.2">
      <c r="A34" s="5" t="s">
        <v>28</v>
      </c>
      <c r="B34" s="46">
        <f t="shared" ref="B34:N34" si="13">B25/B28</f>
        <v>0.43592572164000737</v>
      </c>
      <c r="C34" s="46">
        <f t="shared" si="13"/>
        <v>0.43253159396657154</v>
      </c>
      <c r="D34" s="46">
        <f t="shared" si="13"/>
        <v>0.43939917127071826</v>
      </c>
      <c r="E34" s="46">
        <f t="shared" si="13"/>
        <v>0.44659635666347075</v>
      </c>
      <c r="F34" s="46">
        <f t="shared" si="13"/>
        <v>0.44651810584958218</v>
      </c>
      <c r="G34" s="46">
        <f t="shared" si="13"/>
        <v>0.35175202156334234</v>
      </c>
      <c r="H34" s="46">
        <f t="shared" si="13"/>
        <v>0.37015945330296129</v>
      </c>
      <c r="I34" s="46">
        <f t="shared" si="13"/>
        <v>0.42602495543672014</v>
      </c>
      <c r="J34" s="46">
        <f t="shared" si="13"/>
        <v>0.42260523699038782</v>
      </c>
      <c r="K34" s="46">
        <f t="shared" si="13"/>
        <v>0.42426710097719872</v>
      </c>
      <c r="L34" s="46">
        <f t="shared" si="13"/>
        <v>0.43211280418467135</v>
      </c>
      <c r="M34" s="46">
        <f t="shared" si="13"/>
        <v>0.42310216582804638</v>
      </c>
      <c r="N34" s="46">
        <f t="shared" si="13"/>
        <v>0.43134345137717817</v>
      </c>
    </row>
    <row r="35" spans="1:14" x14ac:dyDescent="0.2">
      <c r="A35" s="5" t="s">
        <v>1</v>
      </c>
      <c r="B35" s="46">
        <f t="shared" ref="B35:N35" si="14">B26/B28</f>
        <v>0.19930134215848502</v>
      </c>
      <c r="C35" s="46">
        <f t="shared" si="14"/>
        <v>0.20770485120260904</v>
      </c>
      <c r="D35" s="46">
        <f t="shared" si="14"/>
        <v>0.20631906077348067</v>
      </c>
      <c r="E35" s="46">
        <f t="shared" si="14"/>
        <v>0.21284755512943432</v>
      </c>
      <c r="F35" s="46">
        <f t="shared" si="14"/>
        <v>0.20584958217270194</v>
      </c>
      <c r="G35" s="46">
        <f t="shared" si="14"/>
        <v>0.22776280323450135</v>
      </c>
      <c r="H35" s="46">
        <f t="shared" si="14"/>
        <v>0.3120728929384966</v>
      </c>
      <c r="I35" s="46">
        <f t="shared" si="14"/>
        <v>0.30080213903743314</v>
      </c>
      <c r="J35" s="46">
        <f t="shared" si="14"/>
        <v>0.29632084852502488</v>
      </c>
      <c r="K35" s="46">
        <f t="shared" si="14"/>
        <v>0.31487513572204123</v>
      </c>
      <c r="L35" s="46">
        <f t="shared" si="14"/>
        <v>0.31908119172162841</v>
      </c>
      <c r="M35" s="46">
        <f t="shared" si="14"/>
        <v>0.34171953620651935</v>
      </c>
      <c r="N35" s="46">
        <f t="shared" si="14"/>
        <v>0.25371557054525012</v>
      </c>
    </row>
    <row r="36" spans="1:14" x14ac:dyDescent="0.2">
      <c r="A36" s="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">
      <c r="A37" s="10" t="s">
        <v>13</v>
      </c>
      <c r="B37" s="196">
        <f>SUM(B31:B36)</f>
        <v>1</v>
      </c>
      <c r="C37" s="196">
        <f>SUM(C31:C36)</f>
        <v>1</v>
      </c>
      <c r="D37" s="196">
        <f>SUM(D31:D36)</f>
        <v>1</v>
      </c>
      <c r="E37" s="196">
        <f>SUM(E31:E36)</f>
        <v>1</v>
      </c>
      <c r="F37" s="196">
        <f>SUM(F31:F36)</f>
        <v>1</v>
      </c>
      <c r="G37" s="196">
        <f t="shared" ref="G37" si="15">SUM(G31:G36)</f>
        <v>1</v>
      </c>
      <c r="H37" s="196">
        <f t="shared" ref="H37:N37" si="16">SUM(H31:H36)</f>
        <v>1</v>
      </c>
      <c r="I37" s="196">
        <f t="shared" si="16"/>
        <v>1</v>
      </c>
      <c r="J37" s="196">
        <f t="shared" si="16"/>
        <v>1</v>
      </c>
      <c r="K37" s="196">
        <f t="shared" si="16"/>
        <v>1</v>
      </c>
      <c r="L37" s="196">
        <f t="shared" si="16"/>
        <v>1</v>
      </c>
      <c r="M37" s="196">
        <f t="shared" si="16"/>
        <v>1</v>
      </c>
      <c r="N37" s="196">
        <f t="shared" si="16"/>
        <v>1</v>
      </c>
    </row>
    <row r="38" spans="1:14" ht="2.25" customHeight="1" x14ac:dyDescent="0.2">
      <c r="A38" s="14"/>
      <c r="B38" s="37"/>
      <c r="C38" s="41"/>
      <c r="D38" s="42"/>
      <c r="E38" s="43"/>
      <c r="F38" s="44"/>
      <c r="G38" s="30"/>
      <c r="H38" s="31"/>
      <c r="I38" s="32"/>
      <c r="J38" s="33"/>
      <c r="K38" s="34"/>
      <c r="L38" s="35"/>
      <c r="M38" s="36"/>
      <c r="N38" s="14"/>
    </row>
    <row r="39" spans="1:14" x14ac:dyDescent="0.2">
      <c r="A39" s="16" t="s">
        <v>10</v>
      </c>
      <c r="B39" s="4" t="s">
        <v>44</v>
      </c>
      <c r="C39" s="4" t="s">
        <v>45</v>
      </c>
      <c r="D39" s="4" t="s">
        <v>46</v>
      </c>
      <c r="E39" s="4" t="s">
        <v>47</v>
      </c>
      <c r="F39" s="4" t="s">
        <v>48</v>
      </c>
      <c r="G39" s="4" t="s">
        <v>49</v>
      </c>
      <c r="H39" s="4" t="s">
        <v>50</v>
      </c>
      <c r="I39" s="4" t="s">
        <v>51</v>
      </c>
      <c r="J39" s="4" t="s">
        <v>52</v>
      </c>
      <c r="K39" s="4" t="s">
        <v>53</v>
      </c>
      <c r="L39" s="4" t="s">
        <v>54</v>
      </c>
      <c r="M39" s="4" t="s">
        <v>55</v>
      </c>
      <c r="N39" s="4" t="s">
        <v>0</v>
      </c>
    </row>
    <row r="40" spans="1:14" x14ac:dyDescent="0.2">
      <c r="A40" s="5" t="s">
        <v>8</v>
      </c>
      <c r="B40" s="174">
        <f t="shared" ref="B40:N40" si="17">B3/B22</f>
        <v>114.05760000000001</v>
      </c>
      <c r="C40" s="174">
        <f t="shared" si="17"/>
        <v>114.57892473118279</v>
      </c>
      <c r="D40" s="174">
        <f t="shared" si="17"/>
        <v>115.04356435643564</v>
      </c>
      <c r="E40" s="174">
        <f t="shared" si="17"/>
        <v>113.91029126213591</v>
      </c>
      <c r="F40" s="174">
        <f t="shared" si="17"/>
        <v>114.75458699472759</v>
      </c>
      <c r="G40" s="174">
        <f t="shared" si="17"/>
        <v>114.19970370370369</v>
      </c>
      <c r="H40" s="174">
        <f t="shared" si="17"/>
        <v>115.07757575757576</v>
      </c>
      <c r="I40" s="174">
        <f t="shared" si="17"/>
        <v>113.36</v>
      </c>
      <c r="J40" s="174">
        <f t="shared" si="17"/>
        <v>114.56595744680853</v>
      </c>
      <c r="K40" s="174">
        <f t="shared" si="17"/>
        <v>114.55013123359579</v>
      </c>
      <c r="L40" s="174">
        <f t="shared" si="17"/>
        <v>113.62672941176471</v>
      </c>
      <c r="M40" s="174">
        <f t="shared" si="17"/>
        <v>113.86607142857143</v>
      </c>
      <c r="N40" s="174">
        <f t="shared" si="17"/>
        <v>114.33054794520547</v>
      </c>
    </row>
    <row r="41" spans="1:14" x14ac:dyDescent="0.2">
      <c r="A41" s="5" t="s">
        <v>9</v>
      </c>
      <c r="B41" s="174">
        <f t="shared" ref="B41:N41" si="18">B4/B23</f>
        <v>93.078543417366944</v>
      </c>
      <c r="C41" s="174">
        <f t="shared" si="18"/>
        <v>93.256987951807233</v>
      </c>
      <c r="D41" s="174">
        <f t="shared" si="18"/>
        <v>93.196588720770293</v>
      </c>
      <c r="E41" s="174">
        <f t="shared" si="18"/>
        <v>92.836298507462686</v>
      </c>
      <c r="F41" s="174">
        <f t="shared" si="18"/>
        <v>92.944066390041499</v>
      </c>
      <c r="G41" s="174">
        <f t="shared" si="18"/>
        <v>92.56</v>
      </c>
      <c r="H41" s="174">
        <f t="shared" si="18"/>
        <v>93.36486956521739</v>
      </c>
      <c r="I41" s="174">
        <f t="shared" si="18"/>
        <v>92.950548523206749</v>
      </c>
      <c r="J41" s="174">
        <f t="shared" si="18"/>
        <v>93.107692307692318</v>
      </c>
      <c r="K41" s="174">
        <f t="shared" si="18"/>
        <v>92.997635933806151</v>
      </c>
      <c r="L41" s="174">
        <f t="shared" si="18"/>
        <v>92.944066390041499</v>
      </c>
      <c r="M41" s="174">
        <f t="shared" si="18"/>
        <v>93.171629955947139</v>
      </c>
      <c r="N41" s="174">
        <f t="shared" si="18"/>
        <v>93.053335783863247</v>
      </c>
    </row>
    <row r="42" spans="1:14" x14ac:dyDescent="0.2">
      <c r="A42" s="5" t="s">
        <v>24</v>
      </c>
      <c r="B42" s="174">
        <f t="shared" ref="B42:N42" si="19">B5/B24</f>
        <v>92.873762711864401</v>
      </c>
      <c r="C42" s="174">
        <f t="shared" si="19"/>
        <v>92.56</v>
      </c>
      <c r="D42" s="174">
        <f t="shared" si="19"/>
        <v>92.559999999999988</v>
      </c>
      <c r="E42" s="174">
        <f t="shared" si="19"/>
        <v>93.216453900709226</v>
      </c>
      <c r="F42" s="174">
        <f t="shared" si="19"/>
        <v>94.439390862944165</v>
      </c>
      <c r="G42" s="174">
        <f t="shared" si="19"/>
        <v>94.763809523809527</v>
      </c>
      <c r="H42" s="174">
        <f t="shared" si="19"/>
        <v>95.452500000000001</v>
      </c>
      <c r="I42" s="174">
        <f t="shared" si="19"/>
        <v>94.006249999999994</v>
      </c>
      <c r="J42" s="174">
        <f t="shared" si="19"/>
        <v>93.941492537313437</v>
      </c>
      <c r="K42" s="174">
        <f t="shared" si="19"/>
        <v>93.149554140127393</v>
      </c>
      <c r="L42" s="174">
        <f t="shared" si="19"/>
        <v>92.56</v>
      </c>
      <c r="M42" s="174">
        <f t="shared" si="19"/>
        <v>93.095028901734111</v>
      </c>
      <c r="N42" s="174">
        <f t="shared" si="19"/>
        <v>93.164967320261439</v>
      </c>
    </row>
    <row r="43" spans="1:14" ht="12" customHeight="1" x14ac:dyDescent="0.2">
      <c r="A43" s="5" t="s">
        <v>28</v>
      </c>
      <c r="B43" s="174">
        <f t="shared" ref="B43:N43" si="20">B6/B25</f>
        <v>100.57386756642768</v>
      </c>
      <c r="C43" s="174">
        <f t="shared" si="20"/>
        <v>100.60365692742695</v>
      </c>
      <c r="D43" s="174">
        <f t="shared" si="20"/>
        <v>100.95069548133596</v>
      </c>
      <c r="E43" s="174">
        <f t="shared" si="20"/>
        <v>100.75074280807213</v>
      </c>
      <c r="F43" s="174">
        <f t="shared" si="20"/>
        <v>100.44516531503432</v>
      </c>
      <c r="G43" s="174">
        <f t="shared" si="20"/>
        <v>101.08873563218391</v>
      </c>
      <c r="H43" s="174">
        <f t="shared" si="20"/>
        <v>100.32</v>
      </c>
      <c r="I43" s="174">
        <f t="shared" si="20"/>
        <v>100.94962343096236</v>
      </c>
      <c r="J43" s="174">
        <f t="shared" si="20"/>
        <v>100.63472941176471</v>
      </c>
      <c r="K43" s="174">
        <f t="shared" si="20"/>
        <v>100.64092130518235</v>
      </c>
      <c r="L43" s="174">
        <f t="shared" si="20"/>
        <v>100.84799999999998</v>
      </c>
      <c r="M43" s="174">
        <f t="shared" si="20"/>
        <v>100.68310237849018</v>
      </c>
      <c r="N43" s="174">
        <f t="shared" si="20"/>
        <v>100.70697247706423</v>
      </c>
    </row>
    <row r="44" spans="1:14" x14ac:dyDescent="0.2">
      <c r="A44" s="5" t="s">
        <v>1</v>
      </c>
      <c r="B44" s="174">
        <f t="shared" ref="B44:N44" si="21">B7/B26</f>
        <v>92.816162361623611</v>
      </c>
      <c r="C44" s="174">
        <f t="shared" si="21"/>
        <v>93.014170755642795</v>
      </c>
      <c r="D44" s="174">
        <f t="shared" si="21"/>
        <v>92.792368200836819</v>
      </c>
      <c r="E44" s="174">
        <f t="shared" si="21"/>
        <v>92.976936936936937</v>
      </c>
      <c r="F44" s="174">
        <f t="shared" si="21"/>
        <v>93.061001353179975</v>
      </c>
      <c r="G44" s="174">
        <f t="shared" si="21"/>
        <v>92.56</v>
      </c>
      <c r="H44" s="174">
        <f t="shared" si="21"/>
        <v>92.897810218978108</v>
      </c>
      <c r="I44" s="174">
        <f t="shared" si="21"/>
        <v>93.245629629629633</v>
      </c>
      <c r="J44" s="174">
        <f t="shared" si="21"/>
        <v>93.077673378076071</v>
      </c>
      <c r="K44" s="174">
        <f t="shared" si="21"/>
        <v>93.517517241379309</v>
      </c>
      <c r="L44" s="174">
        <f t="shared" si="21"/>
        <v>93.285702066999278</v>
      </c>
      <c r="M44" s="174">
        <f t="shared" si="21"/>
        <v>92.974801536491668</v>
      </c>
      <c r="N44" s="174">
        <f t="shared" si="21"/>
        <v>93.06036866359446</v>
      </c>
    </row>
    <row r="45" spans="1:14" x14ac:dyDescent="0.2">
      <c r="A45" s="5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 x14ac:dyDescent="0.2">
      <c r="A46" s="94" t="s">
        <v>10</v>
      </c>
      <c r="B46" s="160">
        <f>B9/B28</f>
        <v>100.04327266041551</v>
      </c>
      <c r="C46" s="177">
        <f t="shared" ref="C46:N46" si="22">C9/C28</f>
        <v>99.984394618834088</v>
      </c>
      <c r="D46" s="177">
        <f t="shared" si="22"/>
        <v>100.2953591160221</v>
      </c>
      <c r="E46" s="177">
        <f t="shared" si="22"/>
        <v>99.751163950143834</v>
      </c>
      <c r="F46" s="177">
        <f t="shared" si="22"/>
        <v>99.856445682451252</v>
      </c>
      <c r="G46" s="177">
        <f t="shared" si="22"/>
        <v>99.621886792452827</v>
      </c>
      <c r="H46" s="177">
        <f t="shared" si="22"/>
        <v>99.13403189066058</v>
      </c>
      <c r="I46" s="177">
        <f t="shared" si="22"/>
        <v>99.314901960784326</v>
      </c>
      <c r="J46" s="177">
        <f t="shared" si="22"/>
        <v>98.991077229035469</v>
      </c>
      <c r="K46" s="177">
        <f t="shared" si="22"/>
        <v>98.639565689467972</v>
      </c>
      <c r="L46" s="177">
        <f t="shared" si="22"/>
        <v>98.451253127132119</v>
      </c>
      <c r="M46" s="177">
        <f t="shared" si="22"/>
        <v>98.307836359658722</v>
      </c>
      <c r="N46" s="177">
        <f t="shared" si="22"/>
        <v>99.435137942664412</v>
      </c>
    </row>
    <row r="47" spans="1:14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</row>
  </sheetData>
  <pageMargins left="0.5" right="0.5" top="0.5" bottom="0.5" header="0.25" footer="0.25"/>
  <pageSetup scale="90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Group 1 ITE</vt:lpstr>
      <vt:lpstr>Group 1 Cat 2 ITE -Rechargeable</vt:lpstr>
      <vt:lpstr>Group 2 BTE</vt:lpstr>
      <vt:lpstr>Group 2 Cat 2 BTE -Rechargeable</vt:lpstr>
      <vt:lpstr>Group 3 RIC</vt:lpstr>
      <vt:lpstr>Group 3- RIC - R</vt:lpstr>
      <vt:lpstr>Group 4 Wireless</vt:lpstr>
      <vt:lpstr>Group 6 Remotes</vt:lpstr>
      <vt:lpstr>Group 7 - CROS Non-R</vt:lpstr>
      <vt:lpstr>Group 7 CROS- 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Distribution Dec 2019</dc:title>
  <dc:creator/>
  <cp:lastModifiedBy/>
  <dcterms:created xsi:type="dcterms:W3CDTF">2020-01-14T21:41:36Z</dcterms:created>
  <dcterms:modified xsi:type="dcterms:W3CDTF">2021-01-07T22:34:17Z</dcterms:modified>
</cp:coreProperties>
</file>