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24226"/>
  <xr:revisionPtr revIDLastSave="0" documentId="13_ncr:1_{ABFF0A1D-B049-4835-95BB-CF929161A953}" xr6:coauthVersionLast="47" xr6:coauthVersionMax="47" xr10:uidLastSave="{00000000-0000-0000-0000-000000000000}"/>
  <bookViews>
    <workbookView xWindow="-108" yWindow="-108" windowWidth="23256" windowHeight="12576" tabRatio="937" firstSheet="5" activeTab="11" xr2:uid="{00000000-000D-0000-FFFF-FFFF00000000}"/>
  </bookViews>
  <sheets>
    <sheet name="Summary" sheetId="1" r:id="rId1"/>
    <sheet name="Group 1 ITE" sheetId="2" r:id="rId2"/>
    <sheet name="Group 1 Cat 2 ITE -Rechargeable" sheetId="11" r:id="rId3"/>
    <sheet name="Group 2 BTE" sheetId="3" r:id="rId4"/>
    <sheet name="Group 2 Cat 2 BTE -Rechargeable" sheetId="8" r:id="rId5"/>
    <sheet name="Group 3 RIC" sheetId="4" r:id="rId6"/>
    <sheet name="Group 3- RIC - R" sheetId="9" r:id="rId7"/>
    <sheet name="Group 4 Wireless" sheetId="7" r:id="rId8"/>
    <sheet name="Group 6 Remotes" sheetId="6" r:id="rId9"/>
    <sheet name="Group 7 - CROS Non-R" sheetId="5" r:id="rId10"/>
    <sheet name="Group 7 CROS- R" sheetId="10" r:id="rId11"/>
    <sheet name="Group 8 CI Comp" sheetId="12" r:id="rId12"/>
  </sheets>
  <externalReferences>
    <externalReference r:id="rId13"/>
    <externalReference r:id="rId14"/>
    <externalReference r:id="rId15"/>
    <externalReference r:id="rId16"/>
    <externalReference r:id="rId1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" i="7" l="1"/>
  <c r="M23" i="8" l="1"/>
  <c r="M22" i="1"/>
  <c r="M23" i="9"/>
  <c r="M26" i="3"/>
  <c r="M4" i="11"/>
  <c r="M23" i="6" l="1"/>
  <c r="L23" i="6"/>
  <c r="M26" i="4" l="1"/>
  <c r="M7" i="4"/>
  <c r="L26" i="4"/>
  <c r="L7" i="4"/>
  <c r="L23" i="9" l="1"/>
  <c r="L22" i="1"/>
  <c r="M19" i="10" l="1"/>
  <c r="L19" i="10"/>
  <c r="M3" i="10"/>
  <c r="L3" i="10"/>
  <c r="K3" i="10"/>
  <c r="M23" i="4"/>
  <c r="L23" i="4"/>
  <c r="L23" i="8"/>
  <c r="L26" i="3"/>
  <c r="M7" i="3"/>
  <c r="L7" i="3"/>
  <c r="L44" i="3" s="1"/>
  <c r="M35" i="10" l="1"/>
  <c r="L35" i="10"/>
  <c r="M6" i="4"/>
  <c r="M4" i="4"/>
  <c r="L4" i="4"/>
  <c r="M7" i="8"/>
  <c r="M39" i="8" s="1"/>
  <c r="L7" i="8"/>
  <c r="M4" i="8"/>
  <c r="L4" i="8"/>
  <c r="K26" i="4" l="1"/>
  <c r="K7" i="4"/>
  <c r="K22" i="1" l="1"/>
  <c r="M167" i="1" l="1"/>
  <c r="L167" i="1"/>
  <c r="K167" i="1"/>
  <c r="M13" i="12" l="1"/>
  <c r="L13" i="12"/>
  <c r="K13" i="12" l="1"/>
  <c r="M15" i="11" l="1"/>
  <c r="L15" i="11"/>
  <c r="K15" i="11"/>
  <c r="M14" i="11"/>
  <c r="M16" i="11" s="1"/>
  <c r="L14" i="11"/>
  <c r="L16" i="11" s="1"/>
  <c r="K14" i="11"/>
  <c r="J14" i="11"/>
  <c r="M23" i="3" l="1"/>
  <c r="L23" i="3"/>
  <c r="K23" i="3"/>
  <c r="M4" i="3"/>
  <c r="L4" i="3"/>
  <c r="K4" i="3"/>
  <c r="K26" i="3"/>
  <c r="K7" i="3"/>
  <c r="K44" i="3" l="1"/>
  <c r="M22" i="10"/>
  <c r="L22" i="10"/>
  <c r="K22" i="10"/>
  <c r="J22" i="10"/>
  <c r="M20" i="10"/>
  <c r="L20" i="10"/>
  <c r="K20" i="10"/>
  <c r="K19" i="10"/>
  <c r="J19" i="10"/>
  <c r="M6" i="10"/>
  <c r="L6" i="10"/>
  <c r="K6" i="10"/>
  <c r="J6" i="10"/>
  <c r="M4" i="10"/>
  <c r="L4" i="10"/>
  <c r="K4" i="10"/>
  <c r="M22" i="5"/>
  <c r="L22" i="5"/>
  <c r="K22" i="5"/>
  <c r="M20" i="5"/>
  <c r="L20" i="5"/>
  <c r="K20" i="5"/>
  <c r="M19" i="5"/>
  <c r="L19" i="5"/>
  <c r="K19" i="5"/>
  <c r="M6" i="5"/>
  <c r="L6" i="5"/>
  <c r="K6" i="5"/>
  <c r="M4" i="5"/>
  <c r="L4" i="5"/>
  <c r="K4" i="5"/>
  <c r="M3" i="5"/>
  <c r="L3" i="5"/>
  <c r="K3" i="5"/>
  <c r="M26" i="6"/>
  <c r="L26" i="6"/>
  <c r="K26" i="6"/>
  <c r="M24" i="6"/>
  <c r="L24" i="6"/>
  <c r="K24" i="6"/>
  <c r="K23" i="6"/>
  <c r="M7" i="6"/>
  <c r="L7" i="6"/>
  <c r="K7" i="6"/>
  <c r="M5" i="6"/>
  <c r="L5" i="6"/>
  <c r="K5" i="6"/>
  <c r="M4" i="6"/>
  <c r="L4" i="6"/>
  <c r="K4" i="6"/>
  <c r="M31" i="7"/>
  <c r="L31" i="7"/>
  <c r="K31" i="7"/>
  <c r="L7" i="7"/>
  <c r="K7" i="7"/>
  <c r="M5" i="7"/>
  <c r="L5" i="7"/>
  <c r="K5" i="7"/>
  <c r="M4" i="7"/>
  <c r="L4" i="7"/>
  <c r="K4" i="7"/>
  <c r="M22" i="7"/>
  <c r="L22" i="7"/>
  <c r="K22" i="7"/>
  <c r="M16" i="7"/>
  <c r="L16" i="7"/>
  <c r="K16" i="7"/>
  <c r="M14" i="7"/>
  <c r="L14" i="7"/>
  <c r="K14" i="7"/>
  <c r="M13" i="7"/>
  <c r="L13" i="7"/>
  <c r="K13" i="7"/>
  <c r="K23" i="9"/>
  <c r="M21" i="9"/>
  <c r="L21" i="9"/>
  <c r="K21" i="9"/>
  <c r="M20" i="9"/>
  <c r="L20" i="9"/>
  <c r="K20" i="9"/>
  <c r="M7" i="9"/>
  <c r="L7" i="9"/>
  <c r="L39" i="9" s="1"/>
  <c r="K7" i="9"/>
  <c r="K39" i="9" s="1"/>
  <c r="M4" i="9"/>
  <c r="L4" i="9"/>
  <c r="M5" i="9"/>
  <c r="L5" i="9"/>
  <c r="K5" i="9"/>
  <c r="K4" i="9"/>
  <c r="K23" i="4"/>
  <c r="K4" i="4"/>
  <c r="M20" i="8"/>
  <c r="L20" i="8"/>
  <c r="K20" i="8"/>
  <c r="K7" i="8"/>
  <c r="K4" i="8"/>
  <c r="K35" i="10" l="1"/>
  <c r="B6" i="8" l="1"/>
  <c r="J7" i="4"/>
  <c r="K22" i="8"/>
  <c r="K23" i="8"/>
  <c r="J13" i="12" l="1"/>
  <c r="J22" i="1" l="1"/>
  <c r="J15" i="11" l="1"/>
  <c r="J16" i="11" s="1"/>
  <c r="J167" i="1"/>
  <c r="I13" i="12"/>
  <c r="I22" i="10"/>
  <c r="I6" i="10"/>
  <c r="J4" i="10"/>
  <c r="J20" i="10"/>
  <c r="I19" i="10"/>
  <c r="J3" i="10"/>
  <c r="J35" i="10" s="1"/>
  <c r="I3" i="10"/>
  <c r="J26" i="4"/>
  <c r="J23" i="4"/>
  <c r="J43" i="4"/>
  <c r="J23" i="8"/>
  <c r="J20" i="8"/>
  <c r="J26" i="3"/>
  <c r="J23" i="3"/>
  <c r="J7" i="3"/>
  <c r="J4" i="3"/>
  <c r="J22" i="5" l="1"/>
  <c r="J20" i="5"/>
  <c r="J19" i="5"/>
  <c r="I19" i="5"/>
  <c r="J6" i="5"/>
  <c r="J4" i="5"/>
  <c r="J3" i="5"/>
  <c r="J26" i="6"/>
  <c r="J25" i="6"/>
  <c r="I25" i="6"/>
  <c r="J24" i="6"/>
  <c r="J23" i="6"/>
  <c r="J7" i="6"/>
  <c r="J5" i="6"/>
  <c r="J6" i="6"/>
  <c r="J4" i="6"/>
  <c r="J31" i="7"/>
  <c r="J22" i="7"/>
  <c r="J16" i="7"/>
  <c r="J14" i="7"/>
  <c r="J13" i="7"/>
  <c r="J7" i="7"/>
  <c r="J5" i="7"/>
  <c r="J4" i="7"/>
  <c r="J23" i="9"/>
  <c r="J21" i="9"/>
  <c r="J20" i="9"/>
  <c r="J7" i="9"/>
  <c r="J5" i="9"/>
  <c r="J4" i="9"/>
  <c r="J4" i="4"/>
  <c r="J7" i="8"/>
  <c r="J4" i="8"/>
  <c r="I22" i="1" l="1"/>
  <c r="I167" i="1" l="1"/>
  <c r="I22" i="5" l="1"/>
  <c r="I6" i="5"/>
  <c r="I26" i="6"/>
  <c r="I7" i="6"/>
  <c r="I16" i="7"/>
  <c r="I7" i="7"/>
  <c r="I26" i="3"/>
  <c r="I7" i="3"/>
  <c r="I15" i="11"/>
  <c r="I20" i="10" l="1"/>
  <c r="I4" i="10"/>
  <c r="I20" i="5"/>
  <c r="I4" i="5"/>
  <c r="I24" i="6"/>
  <c r="I5" i="6"/>
  <c r="I14" i="7"/>
  <c r="I5" i="7"/>
  <c r="I21" i="9"/>
  <c r="I5" i="9"/>
  <c r="I14" i="11"/>
  <c r="I16" i="11" s="1"/>
  <c r="H19" i="10" l="1"/>
  <c r="I3" i="5"/>
  <c r="H3" i="10"/>
  <c r="I23" i="6"/>
  <c r="I4" i="6"/>
  <c r="I31" i="7"/>
  <c r="I22" i="7"/>
  <c r="I4" i="9"/>
  <c r="I13" i="7"/>
  <c r="I4" i="7"/>
  <c r="H13" i="7"/>
  <c r="I20" i="9"/>
  <c r="H20" i="9"/>
  <c r="I23" i="4"/>
  <c r="I4" i="4"/>
  <c r="I20" i="8"/>
  <c r="I4" i="8"/>
  <c r="I23" i="3"/>
  <c r="I4" i="3"/>
  <c r="I40" i="4" l="1"/>
  <c r="I35" i="10"/>
  <c r="L4" i="11"/>
  <c r="K4" i="11"/>
  <c r="I4" i="11"/>
  <c r="J4" i="11"/>
  <c r="M26" i="2"/>
  <c r="L26" i="2"/>
  <c r="K26" i="2"/>
  <c r="J26" i="2"/>
  <c r="I26" i="2"/>
  <c r="M7" i="2"/>
  <c r="L7" i="2"/>
  <c r="K7" i="2"/>
  <c r="J7" i="2"/>
  <c r="I7" i="2"/>
  <c r="I7" i="1" s="1"/>
  <c r="I26" i="4" l="1"/>
  <c r="I7" i="4"/>
  <c r="M3" i="12" l="1"/>
  <c r="L3" i="12"/>
  <c r="K3" i="12"/>
  <c r="J3" i="12"/>
  <c r="I3" i="12"/>
  <c r="H21" i="10"/>
  <c r="M21" i="10"/>
  <c r="L21" i="10"/>
  <c r="L24" i="10" s="1"/>
  <c r="K21" i="10"/>
  <c r="J21" i="10"/>
  <c r="J24" i="10" s="1"/>
  <c r="J27" i="10" s="1"/>
  <c r="I21" i="10"/>
  <c r="M5" i="10"/>
  <c r="M8" i="10" s="1"/>
  <c r="L5" i="10"/>
  <c r="K5" i="10"/>
  <c r="K8" i="10" s="1"/>
  <c r="J5" i="10"/>
  <c r="J8" i="10" s="1"/>
  <c r="I5" i="10"/>
  <c r="M21" i="5"/>
  <c r="M24" i="5" s="1"/>
  <c r="L21" i="5"/>
  <c r="L24" i="5" s="1"/>
  <c r="K21" i="5"/>
  <c r="K24" i="5" s="1"/>
  <c r="J21" i="5"/>
  <c r="J24" i="5" s="1"/>
  <c r="I21" i="5"/>
  <c r="I24" i="5" s="1"/>
  <c r="M5" i="5"/>
  <c r="M8" i="5" s="1"/>
  <c r="L5" i="5"/>
  <c r="L8" i="5" s="1"/>
  <c r="L40" i="5" s="1"/>
  <c r="K5" i="5"/>
  <c r="J5" i="5"/>
  <c r="J8" i="5" s="1"/>
  <c r="I5" i="5"/>
  <c r="I8" i="5" s="1"/>
  <c r="H5" i="5"/>
  <c r="M25" i="6"/>
  <c r="L25" i="6"/>
  <c r="K25" i="6"/>
  <c r="M6" i="6"/>
  <c r="L6" i="6"/>
  <c r="K6" i="6"/>
  <c r="I6" i="6"/>
  <c r="M33" i="7"/>
  <c r="M36" i="7" s="1"/>
  <c r="L33" i="7"/>
  <c r="L36" i="7" s="1"/>
  <c r="K33" i="7"/>
  <c r="K36" i="7" s="1"/>
  <c r="J33" i="7"/>
  <c r="J36" i="7" s="1"/>
  <c r="I33" i="7"/>
  <c r="I36" i="7" s="1"/>
  <c r="M24" i="7"/>
  <c r="M27" i="7" s="1"/>
  <c r="L24" i="7"/>
  <c r="L27" i="7" s="1"/>
  <c r="K24" i="7"/>
  <c r="K27" i="7" s="1"/>
  <c r="J24" i="7"/>
  <c r="I24" i="7"/>
  <c r="I27" i="7" s="1"/>
  <c r="M15" i="7"/>
  <c r="L15" i="7"/>
  <c r="K15" i="7"/>
  <c r="J15" i="7"/>
  <c r="I15" i="7"/>
  <c r="M6" i="7"/>
  <c r="L6" i="7"/>
  <c r="K6" i="7"/>
  <c r="J6" i="7"/>
  <c r="I6" i="7"/>
  <c r="H6" i="7"/>
  <c r="M22" i="9"/>
  <c r="L22" i="9"/>
  <c r="K22" i="9"/>
  <c r="J22" i="9"/>
  <c r="I22" i="9"/>
  <c r="M6" i="9"/>
  <c r="L6" i="9"/>
  <c r="K6" i="9"/>
  <c r="J6" i="9"/>
  <c r="I6" i="9"/>
  <c r="M25" i="4"/>
  <c r="L25" i="4"/>
  <c r="K25" i="4"/>
  <c r="J25" i="4"/>
  <c r="I25" i="4"/>
  <c r="L6" i="4"/>
  <c r="K6" i="4"/>
  <c r="J6" i="4"/>
  <c r="I6" i="4"/>
  <c r="M22" i="8"/>
  <c r="L22" i="8"/>
  <c r="J22" i="8"/>
  <c r="I22" i="8"/>
  <c r="M6" i="8"/>
  <c r="L6" i="8"/>
  <c r="K6" i="8"/>
  <c r="J6" i="8"/>
  <c r="I6" i="8"/>
  <c r="M25" i="3"/>
  <c r="L25" i="3"/>
  <c r="K25" i="3"/>
  <c r="J25" i="3"/>
  <c r="I25" i="3"/>
  <c r="M6" i="3"/>
  <c r="L6" i="3"/>
  <c r="K6" i="3"/>
  <c r="J6" i="3"/>
  <c r="I6" i="3"/>
  <c r="M25" i="2"/>
  <c r="L25" i="2"/>
  <c r="K25" i="2"/>
  <c r="J25" i="2"/>
  <c r="I25" i="2"/>
  <c r="M6" i="2"/>
  <c r="L6" i="2"/>
  <c r="K6" i="2"/>
  <c r="J6" i="2"/>
  <c r="I6" i="2"/>
  <c r="M24" i="10" l="1"/>
  <c r="M27" i="10" s="1"/>
  <c r="M40" i="10"/>
  <c r="L8" i="10"/>
  <c r="L13" i="10" s="1"/>
  <c r="L27" i="10"/>
  <c r="L30" i="10"/>
  <c r="K24" i="10"/>
  <c r="K27" i="10" s="1"/>
  <c r="K11" i="10"/>
  <c r="J40" i="5"/>
  <c r="J40" i="10"/>
  <c r="J6" i="1"/>
  <c r="I40" i="5"/>
  <c r="I43" i="7"/>
  <c r="M24" i="4"/>
  <c r="L24" i="4"/>
  <c r="K24" i="4"/>
  <c r="J24" i="4"/>
  <c r="I24" i="4"/>
  <c r="M5" i="4"/>
  <c r="L5" i="4"/>
  <c r="K5" i="4"/>
  <c r="J5" i="4"/>
  <c r="I5" i="4"/>
  <c r="M21" i="8"/>
  <c r="L21" i="8"/>
  <c r="K21" i="8"/>
  <c r="J21" i="8"/>
  <c r="I21" i="8"/>
  <c r="M5" i="8"/>
  <c r="L5" i="8"/>
  <c r="K5" i="8"/>
  <c r="J5" i="8"/>
  <c r="I5" i="8"/>
  <c r="M24" i="3"/>
  <c r="L24" i="3"/>
  <c r="K24" i="3"/>
  <c r="J24" i="3"/>
  <c r="I24" i="3"/>
  <c r="M5" i="3"/>
  <c r="L5" i="3"/>
  <c r="K5" i="3"/>
  <c r="J5" i="3"/>
  <c r="I5" i="3"/>
  <c r="M3" i="11"/>
  <c r="M5" i="11" s="1"/>
  <c r="L3" i="11"/>
  <c r="L5" i="11" s="1"/>
  <c r="L25" i="11" s="1"/>
  <c r="K3" i="11"/>
  <c r="K5" i="11" s="1"/>
  <c r="J3" i="11"/>
  <c r="J5" i="11" s="1"/>
  <c r="J25" i="11" s="1"/>
  <c r="I3" i="11"/>
  <c r="I5" i="11" s="1"/>
  <c r="I4" i="2"/>
  <c r="K40" i="10" l="1"/>
  <c r="L40" i="10"/>
  <c r="L12" i="10"/>
  <c r="J8" i="11"/>
  <c r="I9" i="11"/>
  <c r="K8" i="11"/>
  <c r="L8" i="11"/>
  <c r="J27" i="7"/>
  <c r="I41" i="7"/>
  <c r="I3" i="9"/>
  <c r="I22" i="4"/>
  <c r="I28" i="4" s="1"/>
  <c r="J22" i="4"/>
  <c r="J28" i="4" s="1"/>
  <c r="K22" i="4"/>
  <c r="L22" i="4"/>
  <c r="L28" i="4" s="1"/>
  <c r="M22" i="4"/>
  <c r="M28" i="4" s="1"/>
  <c r="H22" i="3"/>
  <c r="I8" i="11" l="1"/>
  <c r="I10" i="11" s="1"/>
  <c r="M22" i="6"/>
  <c r="M28" i="6" s="1"/>
  <c r="L22" i="6"/>
  <c r="L28" i="6" s="1"/>
  <c r="K22" i="6"/>
  <c r="K28" i="6" s="1"/>
  <c r="J22" i="6"/>
  <c r="I22" i="6"/>
  <c r="I28" i="6" s="1"/>
  <c r="M3" i="6"/>
  <c r="M9" i="6" s="1"/>
  <c r="L3" i="6"/>
  <c r="L9" i="6" s="1"/>
  <c r="K3" i="6"/>
  <c r="K9" i="6" s="1"/>
  <c r="J3" i="6"/>
  <c r="I3" i="6"/>
  <c r="I9" i="6" s="1"/>
  <c r="M12" i="7"/>
  <c r="M18" i="7" s="1"/>
  <c r="L12" i="7"/>
  <c r="L18" i="7" s="1"/>
  <c r="K12" i="7"/>
  <c r="K18" i="7" s="1"/>
  <c r="J12" i="7"/>
  <c r="J18" i="7" s="1"/>
  <c r="I12" i="7"/>
  <c r="I18" i="7" s="1"/>
  <c r="M3" i="7"/>
  <c r="M9" i="7" s="1"/>
  <c r="L3" i="7"/>
  <c r="L9" i="7" s="1"/>
  <c r="K3" i="7"/>
  <c r="K9" i="7" s="1"/>
  <c r="J3" i="7"/>
  <c r="J9" i="7" s="1"/>
  <c r="I3" i="7"/>
  <c r="I9" i="7" s="1"/>
  <c r="M19" i="9"/>
  <c r="M24" i="9" s="1"/>
  <c r="L19" i="9"/>
  <c r="L24" i="9" s="1"/>
  <c r="K19" i="9"/>
  <c r="K24" i="9" s="1"/>
  <c r="J19" i="9"/>
  <c r="M3" i="9"/>
  <c r="M8" i="9" s="1"/>
  <c r="L3" i="9"/>
  <c r="L8" i="9" s="1"/>
  <c r="K3" i="9"/>
  <c r="K8" i="9" s="1"/>
  <c r="J3" i="9"/>
  <c r="I19" i="9"/>
  <c r="M3" i="4"/>
  <c r="M9" i="4" s="1"/>
  <c r="L3" i="4"/>
  <c r="L9" i="4" s="1"/>
  <c r="L45" i="4" s="1"/>
  <c r="K3" i="4"/>
  <c r="J3" i="4"/>
  <c r="J9" i="4" s="1"/>
  <c r="J45" i="4" s="1"/>
  <c r="I3" i="4"/>
  <c r="L46" i="6" l="1"/>
  <c r="L40" i="9"/>
  <c r="K46" i="6"/>
  <c r="I39" i="4"/>
  <c r="I9" i="4"/>
  <c r="I45" i="4" s="1"/>
  <c r="I40" i="7"/>
  <c r="H7" i="7"/>
  <c r="H26" i="3"/>
  <c r="H7" i="3"/>
  <c r="H15" i="11"/>
  <c r="H4" i="11"/>
  <c r="H26" i="2"/>
  <c r="H7" i="2"/>
  <c r="H7" i="1" s="1"/>
  <c r="H25" i="3" l="1"/>
  <c r="H6" i="3"/>
  <c r="H21" i="8" l="1"/>
  <c r="H5" i="8"/>
  <c r="H14" i="11"/>
  <c r="H22" i="1"/>
  <c r="H28" i="1" l="1"/>
  <c r="H16" i="11"/>
  <c r="H167" i="1"/>
  <c r="H13" i="12"/>
  <c r="H3" i="12"/>
  <c r="G19" i="10"/>
  <c r="G19" i="5"/>
  <c r="H22" i="10"/>
  <c r="H20" i="10"/>
  <c r="H20" i="5"/>
  <c r="H19" i="5"/>
  <c r="H35" i="10"/>
  <c r="G3" i="10"/>
  <c r="H3" i="5"/>
  <c r="H24" i="10" l="1"/>
  <c r="H27" i="10" s="1"/>
  <c r="H6" i="10"/>
  <c r="H4" i="10" l="1"/>
  <c r="H5" i="10"/>
  <c r="H22" i="5"/>
  <c r="H21" i="5"/>
  <c r="H24" i="5" s="1"/>
  <c r="H6" i="5"/>
  <c r="H4" i="5"/>
  <c r="G3" i="5"/>
  <c r="H26" i="6"/>
  <c r="H25" i="6"/>
  <c r="H24" i="6"/>
  <c r="H23" i="6"/>
  <c r="H7" i="6"/>
  <c r="H6" i="6"/>
  <c r="H5" i="6"/>
  <c r="H4" i="6"/>
  <c r="H33" i="7"/>
  <c r="H31" i="7"/>
  <c r="H24" i="7"/>
  <c r="H22" i="7"/>
  <c r="H16" i="7"/>
  <c r="H15" i="7"/>
  <c r="H14" i="7"/>
  <c r="H5" i="7"/>
  <c r="H4" i="7"/>
  <c r="H23" i="9"/>
  <c r="H22" i="9"/>
  <c r="H21" i="9"/>
  <c r="H7" i="9"/>
  <c r="H6" i="9"/>
  <c r="H5" i="9"/>
  <c r="H4" i="9"/>
  <c r="H25" i="4"/>
  <c r="H24" i="4"/>
  <c r="H23" i="4"/>
  <c r="H26" i="4"/>
  <c r="H7" i="4"/>
  <c r="H78" i="1" s="1"/>
  <c r="H6" i="4"/>
  <c r="H5" i="4"/>
  <c r="H4" i="4"/>
  <c r="H40" i="4" s="1"/>
  <c r="H22" i="8"/>
  <c r="H6" i="8"/>
  <c r="H24" i="3"/>
  <c r="H5" i="3"/>
  <c r="H3" i="11"/>
  <c r="H5" i="11" s="1"/>
  <c r="H25" i="11" s="1"/>
  <c r="F19" i="5"/>
  <c r="H8" i="5" l="1"/>
  <c r="H27" i="7"/>
  <c r="H36" i="7"/>
  <c r="H8" i="10"/>
  <c r="H40" i="10" s="1"/>
  <c r="G167" i="1"/>
  <c r="G22" i="1" l="1"/>
  <c r="G5" i="2"/>
  <c r="G22" i="10" l="1"/>
  <c r="G6" i="10"/>
  <c r="G22" i="5"/>
  <c r="G6" i="5"/>
  <c r="G26" i="6"/>
  <c r="G7" i="6"/>
  <c r="G7" i="7"/>
  <c r="G16" i="7"/>
  <c r="G23" i="9"/>
  <c r="G7" i="9"/>
  <c r="G26" i="4"/>
  <c r="G7" i="4"/>
  <c r="G26" i="3"/>
  <c r="G7" i="3"/>
  <c r="G15" i="11"/>
  <c r="G4" i="11"/>
  <c r="G26" i="2"/>
  <c r="G7" i="2"/>
  <c r="G13" i="12" l="1"/>
  <c r="G3" i="12"/>
  <c r="G5" i="12" s="1"/>
  <c r="G21" i="10"/>
  <c r="G5" i="10"/>
  <c r="G21" i="5"/>
  <c r="G5" i="5"/>
  <c r="G25" i="6"/>
  <c r="G6" i="6"/>
  <c r="G33" i="7"/>
  <c r="G24" i="7"/>
  <c r="G15" i="7"/>
  <c r="G22" i="9"/>
  <c r="G6" i="9"/>
  <c r="G6" i="7"/>
  <c r="G25" i="4"/>
  <c r="G6" i="4"/>
  <c r="G22" i="8"/>
  <c r="G6" i="8"/>
  <c r="G25" i="3"/>
  <c r="G6" i="3"/>
  <c r="G15" i="12" l="1"/>
  <c r="G25" i="12" s="1"/>
  <c r="G43" i="7"/>
  <c r="G20" i="10"/>
  <c r="G4" i="10"/>
  <c r="G20" i="5"/>
  <c r="G4" i="5"/>
  <c r="G4" i="6"/>
  <c r="G24" i="6"/>
  <c r="G5" i="6"/>
  <c r="G14" i="7"/>
  <c r="G5" i="7"/>
  <c r="G21" i="9"/>
  <c r="G5" i="9"/>
  <c r="G24" i="4"/>
  <c r="G5" i="4"/>
  <c r="G21" i="8"/>
  <c r="G5" i="8"/>
  <c r="G24" i="3"/>
  <c r="G5" i="3"/>
  <c r="G14" i="11"/>
  <c r="G16" i="11" s="1"/>
  <c r="G3" i="11"/>
  <c r="G5" i="11" s="1"/>
  <c r="G25" i="11" l="1"/>
  <c r="G18" i="12"/>
  <c r="F19" i="10"/>
  <c r="G8" i="10"/>
  <c r="F3" i="10"/>
  <c r="G24" i="5"/>
  <c r="G8" i="5"/>
  <c r="F3" i="5"/>
  <c r="G23" i="6"/>
  <c r="F23" i="6"/>
  <c r="F4" i="6"/>
  <c r="G31" i="7"/>
  <c r="G36" i="7" s="1"/>
  <c r="G22" i="7"/>
  <c r="G27" i="7" s="1"/>
  <c r="F31" i="7"/>
  <c r="F22" i="7"/>
  <c r="G13" i="7"/>
  <c r="G4" i="7"/>
  <c r="F4" i="7"/>
  <c r="G20" i="9"/>
  <c r="F20" i="9"/>
  <c r="G4" i="9"/>
  <c r="F4" i="9"/>
  <c r="E4" i="9"/>
  <c r="G23" i="4"/>
  <c r="G4" i="4"/>
  <c r="G40" i="5" l="1"/>
  <c r="F41" i="7"/>
  <c r="G41" i="7"/>
  <c r="F3" i="3"/>
  <c r="E3" i="3"/>
  <c r="J67" i="1"/>
  <c r="M19" i="8"/>
  <c r="M24" i="8" s="1"/>
  <c r="L19" i="8"/>
  <c r="L24" i="8" s="1"/>
  <c r="K19" i="8"/>
  <c r="K64" i="1" s="1"/>
  <c r="J19" i="8"/>
  <c r="J64" i="1" s="1"/>
  <c r="I19" i="8"/>
  <c r="M64" i="1" l="1"/>
  <c r="L28" i="8"/>
  <c r="L31" i="8"/>
  <c r="L30" i="8"/>
  <c r="L64" i="1"/>
  <c r="I64" i="1"/>
  <c r="N64" i="1" s="1"/>
  <c r="M65" i="1"/>
  <c r="L65" i="1"/>
  <c r="K65" i="1"/>
  <c r="J65" i="1"/>
  <c r="B23" i="3"/>
  <c r="D7" i="8"/>
  <c r="L55" i="1" l="1"/>
  <c r="L36" i="8"/>
  <c r="I65" i="1"/>
  <c r="M55" i="1"/>
  <c r="M36" i="8"/>
  <c r="I55" i="1"/>
  <c r="I36" i="8"/>
  <c r="J36" i="8"/>
  <c r="J55" i="1"/>
  <c r="K36" i="8"/>
  <c r="K55" i="1"/>
  <c r="N20" i="8"/>
  <c r="N19" i="8"/>
  <c r="N65" i="1" l="1"/>
  <c r="N55" i="1"/>
  <c r="N4" i="8"/>
  <c r="N36" i="8" s="1"/>
  <c r="M3" i="8"/>
  <c r="L3" i="8"/>
  <c r="K3" i="8"/>
  <c r="J3" i="8"/>
  <c r="I3" i="8"/>
  <c r="M40" i="8" l="1"/>
  <c r="M8" i="8"/>
  <c r="L8" i="8"/>
  <c r="L40" i="8" s="1"/>
  <c r="I54" i="1"/>
  <c r="I35" i="8"/>
  <c r="J54" i="1"/>
  <c r="K54" i="1"/>
  <c r="L54" i="1"/>
  <c r="M54" i="1"/>
  <c r="N3" i="8"/>
  <c r="N35" i="8" s="1"/>
  <c r="L11" i="8" l="1"/>
  <c r="L14" i="8"/>
  <c r="L12" i="8"/>
  <c r="L13" i="8"/>
  <c r="N54" i="1"/>
  <c r="I56" i="1"/>
  <c r="F167" i="1"/>
  <c r="F14" i="11" l="1"/>
  <c r="F28" i="1" s="1"/>
  <c r="F22" i="1"/>
  <c r="F6" i="7" l="1"/>
  <c r="F15" i="11"/>
  <c r="F16" i="11" s="1"/>
  <c r="E7" i="2"/>
  <c r="F13" i="12"/>
  <c r="F7" i="2"/>
  <c r="F3" i="12" l="1"/>
  <c r="F5" i="5"/>
  <c r="F26" i="2"/>
  <c r="F22" i="8" l="1"/>
  <c r="F21" i="8"/>
  <c r="F6" i="8"/>
  <c r="F5" i="8"/>
  <c r="F56" i="1" s="1"/>
  <c r="F4" i="11"/>
  <c r="F3" i="11"/>
  <c r="F5" i="11" l="1"/>
  <c r="F25" i="11" s="1"/>
  <c r="F8" i="11" l="1"/>
  <c r="E3" i="10"/>
  <c r="F22" i="10"/>
  <c r="F21" i="10"/>
  <c r="F20" i="10"/>
  <c r="F6" i="10"/>
  <c r="F5" i="10"/>
  <c r="F4" i="10"/>
  <c r="F22" i="5"/>
  <c r="F21" i="5"/>
  <c r="F20" i="5"/>
  <c r="F6" i="5"/>
  <c r="F4" i="5"/>
  <c r="F35" i="5"/>
  <c r="F25" i="4"/>
  <c r="F24" i="4"/>
  <c r="F23" i="4"/>
  <c r="F6" i="4"/>
  <c r="F5" i="4"/>
  <c r="F4" i="4"/>
  <c r="F26" i="3"/>
  <c r="F25" i="3"/>
  <c r="F24" i="3"/>
  <c r="F7" i="3"/>
  <c r="F6" i="3"/>
  <c r="F5" i="3"/>
  <c r="F8" i="10" l="1"/>
  <c r="F8" i="5"/>
  <c r="F24" i="5"/>
  <c r="F26" i="6"/>
  <c r="F25" i="6"/>
  <c r="F24" i="6"/>
  <c r="F7" i="6"/>
  <c r="F6" i="6"/>
  <c r="F5" i="6"/>
  <c r="F33" i="7"/>
  <c r="F36" i="7" s="1"/>
  <c r="F24" i="7"/>
  <c r="F16" i="7"/>
  <c r="F15" i="7"/>
  <c r="F14" i="7"/>
  <c r="F51" i="7" s="1"/>
  <c r="F13" i="7"/>
  <c r="F7" i="7"/>
  <c r="F44" i="7" s="1"/>
  <c r="F5" i="7"/>
  <c r="F23" i="9"/>
  <c r="F22" i="9"/>
  <c r="F21" i="9"/>
  <c r="F7" i="9"/>
  <c r="F6" i="9"/>
  <c r="F96" i="1" s="1"/>
  <c r="F5" i="9"/>
  <c r="F26" i="4"/>
  <c r="F7" i="4"/>
  <c r="F27" i="7" l="1"/>
  <c r="F50" i="7"/>
  <c r="E26" i="3"/>
  <c r="E7" i="3"/>
  <c r="E15" i="11"/>
  <c r="E4" i="11"/>
  <c r="E26" i="2"/>
  <c r="E13" i="12" l="1"/>
  <c r="E3" i="12"/>
  <c r="E23" i="9"/>
  <c r="E7" i="9"/>
  <c r="E22" i="9"/>
  <c r="E6" i="9"/>
  <c r="E25" i="4"/>
  <c r="E6" i="4"/>
  <c r="E22" i="8"/>
  <c r="E6" i="8"/>
  <c r="E25" i="3"/>
  <c r="E6" i="3"/>
  <c r="E24" i="4" l="1"/>
  <c r="E85" i="1" s="1"/>
  <c r="E5" i="4"/>
  <c r="E21" i="9"/>
  <c r="E5" i="9"/>
  <c r="E5" i="8"/>
  <c r="E24" i="3"/>
  <c r="E5" i="3"/>
  <c r="E14" i="11"/>
  <c r="E3" i="11"/>
  <c r="E5" i="11" s="1"/>
  <c r="E16" i="11" l="1"/>
  <c r="E20" i="11" s="1"/>
  <c r="E20" i="9"/>
  <c r="E103" i="1" s="1"/>
  <c r="E167" i="1"/>
  <c r="E26" i="4"/>
  <c r="E7" i="4"/>
  <c r="E22" i="10"/>
  <c r="E21" i="10"/>
  <c r="E20" i="10"/>
  <c r="E6" i="10"/>
  <c r="E5" i="10"/>
  <c r="E4" i="10"/>
  <c r="E22" i="5"/>
  <c r="E21" i="5"/>
  <c r="E20" i="5"/>
  <c r="E19" i="5"/>
  <c r="E6" i="5"/>
  <c r="E5" i="5"/>
  <c r="E4" i="5"/>
  <c r="E3" i="5"/>
  <c r="E26" i="6"/>
  <c r="E25" i="6"/>
  <c r="E24" i="6"/>
  <c r="E7" i="6"/>
  <c r="E6" i="6"/>
  <c r="E5" i="6"/>
  <c r="E23" i="6"/>
  <c r="E4" i="6"/>
  <c r="E33" i="7"/>
  <c r="E31" i="7"/>
  <c r="E16" i="7"/>
  <c r="E15" i="7"/>
  <c r="E14" i="7"/>
  <c r="E51" i="7" s="1"/>
  <c r="E6" i="7"/>
  <c r="E7" i="7"/>
  <c r="E5" i="7"/>
  <c r="E24" i="7"/>
  <c r="E22" i="7"/>
  <c r="E13" i="7"/>
  <c r="E4" i="7"/>
  <c r="E23" i="4"/>
  <c r="E4" i="4"/>
  <c r="E50" i="7" l="1"/>
  <c r="E19" i="11"/>
  <c r="E43" i="7"/>
  <c r="E52" i="7"/>
  <c r="E124" i="1" s="1"/>
  <c r="E8" i="10"/>
  <c r="E24" i="5"/>
  <c r="E22" i="1"/>
  <c r="D22" i="10" l="1"/>
  <c r="D6" i="10"/>
  <c r="D22" i="5"/>
  <c r="D161" i="1" s="1"/>
  <c r="D6" i="5"/>
  <c r="D26" i="6"/>
  <c r="D7" i="6"/>
  <c r="D16" i="7"/>
  <c r="D7" i="7"/>
  <c r="D23" i="9"/>
  <c r="D7" i="9"/>
  <c r="D26" i="4"/>
  <c r="D7" i="4"/>
  <c r="D26" i="3"/>
  <c r="D7" i="3"/>
  <c r="D15" i="11"/>
  <c r="D4" i="11"/>
  <c r="D26" i="2"/>
  <c r="D7" i="2"/>
  <c r="D13" i="12"/>
  <c r="D3" i="12"/>
  <c r="D21" i="10"/>
  <c r="D5" i="10"/>
  <c r="D21" i="5"/>
  <c r="D5" i="5"/>
  <c r="D25" i="6"/>
  <c r="D6" i="6"/>
  <c r="D33" i="7"/>
  <c r="D24" i="7"/>
  <c r="D15" i="7"/>
  <c r="D6" i="7"/>
  <c r="D22" i="9"/>
  <c r="D25" i="4"/>
  <c r="D6" i="4"/>
  <c r="D6" i="9"/>
  <c r="D22" i="8"/>
  <c r="D6" i="8"/>
  <c r="D25" i="3"/>
  <c r="D6" i="3"/>
  <c r="D22" i="1"/>
  <c r="D20" i="10"/>
  <c r="D4" i="10"/>
  <c r="D20" i="5"/>
  <c r="D4" i="5"/>
  <c r="D24" i="6"/>
  <c r="D5" i="6"/>
  <c r="D14" i="7"/>
  <c r="D5" i="7"/>
  <c r="D21" i="9"/>
  <c r="D5" i="9"/>
  <c r="D24" i="4"/>
  <c r="D85" i="1" s="1"/>
  <c r="D5" i="4"/>
  <c r="E21" i="8"/>
  <c r="D5" i="8"/>
  <c r="D24" i="3"/>
  <c r="D5" i="3"/>
  <c r="D3" i="10"/>
  <c r="D19" i="5"/>
  <c r="D3" i="5"/>
  <c r="D23" i="6"/>
  <c r="D4" i="6"/>
  <c r="D31" i="7"/>
  <c r="D36" i="7" s="1"/>
  <c r="D22" i="7"/>
  <c r="D13" i="7"/>
  <c r="D4" i="7"/>
  <c r="D20" i="9"/>
  <c r="D4" i="9"/>
  <c r="D23" i="4"/>
  <c r="D4" i="3"/>
  <c r="D3" i="11"/>
  <c r="D8" i="10" l="1"/>
  <c r="D27" i="7"/>
  <c r="D24" i="5"/>
  <c r="D5" i="11"/>
  <c r="D8" i="11" s="1"/>
  <c r="D8" i="5"/>
  <c r="B22" i="8"/>
  <c r="B38" i="8" s="1"/>
  <c r="D11" i="10" l="1"/>
  <c r="C22" i="10"/>
  <c r="C6" i="10"/>
  <c r="C22" i="5"/>
  <c r="C6" i="5"/>
  <c r="C26" i="6"/>
  <c r="C7" i="6"/>
  <c r="C16" i="7"/>
  <c r="C7" i="7"/>
  <c r="C23" i="9"/>
  <c r="C7" i="9"/>
  <c r="C26" i="4"/>
  <c r="C7" i="4"/>
  <c r="C26" i="3"/>
  <c r="C7" i="3"/>
  <c r="C15" i="11"/>
  <c r="C4" i="11"/>
  <c r="C26" i="2"/>
  <c r="C7" i="2"/>
  <c r="C13" i="12" l="1"/>
  <c r="C3" i="12"/>
  <c r="C5" i="12" s="1"/>
  <c r="C21" i="10"/>
  <c r="C5" i="10"/>
  <c r="C21" i="5"/>
  <c r="C5" i="5"/>
  <c r="C25" i="6"/>
  <c r="C6" i="6"/>
  <c r="C33" i="7"/>
  <c r="C24" i="7"/>
  <c r="C15" i="7"/>
  <c r="C6" i="7"/>
  <c r="C22" i="9"/>
  <c r="C6" i="9"/>
  <c r="C25" i="4"/>
  <c r="C6" i="4"/>
  <c r="C22" i="8"/>
  <c r="C6" i="8"/>
  <c r="C25" i="3"/>
  <c r="C6" i="3"/>
  <c r="C38" i="8" l="1"/>
  <c r="B175" i="1"/>
  <c r="D167" i="1"/>
  <c r="D14" i="11" l="1"/>
  <c r="C14" i="11"/>
  <c r="C28" i="1" s="1"/>
  <c r="G28" i="1"/>
  <c r="E28" i="1"/>
  <c r="C3" i="11"/>
  <c r="C24" i="4"/>
  <c r="C20" i="10"/>
  <c r="C4" i="10"/>
  <c r="C20" i="5"/>
  <c r="C4" i="5"/>
  <c r="C24" i="6"/>
  <c r="C5" i="6"/>
  <c r="C14" i="7"/>
  <c r="C5" i="7"/>
  <c r="C21" i="9"/>
  <c r="C5" i="9"/>
  <c r="C5" i="4"/>
  <c r="C21" i="8"/>
  <c r="C5" i="8"/>
  <c r="C24" i="3"/>
  <c r="C5" i="3"/>
  <c r="M28" i="1" l="1"/>
  <c r="I28" i="1"/>
  <c r="C22" i="1"/>
  <c r="N22" i="1" s="1"/>
  <c r="N3" i="11"/>
  <c r="J28" i="1"/>
  <c r="K28" i="1"/>
  <c r="L28" i="1"/>
  <c r="D28" i="1"/>
  <c r="D16" i="11"/>
  <c r="C16" i="11"/>
  <c r="C19" i="11" s="1"/>
  <c r="N14" i="11"/>
  <c r="N28" i="1" l="1"/>
  <c r="D19" i="11"/>
  <c r="D20" i="11"/>
  <c r="C20" i="11"/>
  <c r="C21" i="11" s="1"/>
  <c r="G24" i="10"/>
  <c r="G40" i="10" s="1"/>
  <c r="F24" i="10"/>
  <c r="E19" i="10"/>
  <c r="E24" i="10" s="1"/>
  <c r="E40" i="10" s="1"/>
  <c r="D19" i="10"/>
  <c r="C19" i="10"/>
  <c r="M175" i="1"/>
  <c r="L175" i="1"/>
  <c r="K175" i="1"/>
  <c r="J175" i="1"/>
  <c r="I175" i="1"/>
  <c r="H175" i="1"/>
  <c r="C3" i="10"/>
  <c r="C19" i="5"/>
  <c r="C3" i="5"/>
  <c r="C23" i="6"/>
  <c r="C4" i="6"/>
  <c r="C31" i="7"/>
  <c r="C22" i="7"/>
  <c r="C13" i="7"/>
  <c r="C4" i="7"/>
  <c r="C20" i="9"/>
  <c r="C4" i="9"/>
  <c r="C23" i="4"/>
  <c r="C4" i="4"/>
  <c r="D4" i="4"/>
  <c r="C175" i="1" l="1"/>
  <c r="N19" i="10"/>
  <c r="G175" i="1"/>
  <c r="G35" i="10"/>
  <c r="D35" i="10"/>
  <c r="D24" i="10"/>
  <c r="D40" i="10" s="1"/>
  <c r="F175" i="1"/>
  <c r="F35" i="10"/>
  <c r="D21" i="11"/>
  <c r="D175" i="1"/>
  <c r="E35" i="10"/>
  <c r="E175" i="1"/>
  <c r="C35" i="10"/>
  <c r="C167" i="1"/>
  <c r="N167" i="1" s="1"/>
  <c r="N3" i="10"/>
  <c r="N35" i="10" l="1"/>
  <c r="F27" i="10"/>
  <c r="F28" i="10"/>
  <c r="F29" i="10"/>
  <c r="F30" i="10"/>
  <c r="E27" i="10"/>
  <c r="D27" i="10"/>
  <c r="N175" i="1"/>
  <c r="B31" i="7"/>
  <c r="F32" i="10" l="1"/>
  <c r="B22" i="7"/>
  <c r="B22" i="5" l="1"/>
  <c r="B6" i="5"/>
  <c r="B26" i="6"/>
  <c r="B7" i="6"/>
  <c r="B16" i="7"/>
  <c r="B7" i="7"/>
  <c r="B26" i="4"/>
  <c r="B7" i="4"/>
  <c r="B23" i="8"/>
  <c r="B68" i="1" s="1"/>
  <c r="B7" i="8"/>
  <c r="B59" i="1" s="1"/>
  <c r="B26" i="3"/>
  <c r="B7" i="3"/>
  <c r="B13" i="12" l="1"/>
  <c r="B3" i="12"/>
  <c r="B21" i="10"/>
  <c r="B5" i="10"/>
  <c r="B21" i="5"/>
  <c r="B5" i="5"/>
  <c r="B25" i="6"/>
  <c r="B6" i="6"/>
  <c r="B33" i="7"/>
  <c r="B24" i="7"/>
  <c r="B15" i="7"/>
  <c r="B6" i="7"/>
  <c r="B22" i="9"/>
  <c r="B6" i="9"/>
  <c r="B25" i="4"/>
  <c r="B6" i="4"/>
  <c r="B25" i="3"/>
  <c r="B6" i="3"/>
  <c r="B20" i="5" l="1"/>
  <c r="B4" i="5"/>
  <c r="B14" i="7"/>
  <c r="B5" i="7"/>
  <c r="B5" i="4"/>
  <c r="B24" i="4"/>
  <c r="B22" i="4"/>
  <c r="B21" i="8"/>
  <c r="B5" i="8"/>
  <c r="B19" i="5" l="1"/>
  <c r="B3" i="5"/>
  <c r="B23" i="6"/>
  <c r="B4" i="6"/>
  <c r="B13" i="7"/>
  <c r="B4" i="7"/>
  <c r="B22" i="2" l="1"/>
  <c r="B23" i="9" l="1"/>
  <c r="B7" i="9"/>
  <c r="B20" i="9"/>
  <c r="B4" i="9"/>
  <c r="J189" i="1"/>
  <c r="J191" i="1" s="1"/>
  <c r="I24" i="10"/>
  <c r="I27" i="10" s="1"/>
  <c r="B22" i="10"/>
  <c r="G27" i="10"/>
  <c r="B20" i="10"/>
  <c r="I8" i="10"/>
  <c r="B6" i="10"/>
  <c r="B4" i="10"/>
  <c r="B24" i="6"/>
  <c r="I40" i="10" l="1"/>
  <c r="F40" i="10"/>
  <c r="C24" i="10"/>
  <c r="C27" i="10" s="1"/>
  <c r="C8" i="10"/>
  <c r="C11" i="10" s="1"/>
  <c r="H22" i="6"/>
  <c r="H28" i="6" s="1"/>
  <c r="G22" i="6"/>
  <c r="G28" i="6" s="1"/>
  <c r="F22" i="6"/>
  <c r="F28" i="6" s="1"/>
  <c r="C22" i="6"/>
  <c r="E22" i="6"/>
  <c r="E28" i="6" s="1"/>
  <c r="D22" i="6"/>
  <c r="D28" i="6" s="1"/>
  <c r="B22" i="6"/>
  <c r="B5" i="6"/>
  <c r="H3" i="6"/>
  <c r="G3" i="6"/>
  <c r="G9" i="6" s="1"/>
  <c r="F3" i="6"/>
  <c r="E3" i="6"/>
  <c r="E9" i="6" s="1"/>
  <c r="D3" i="6"/>
  <c r="D9" i="6" s="1"/>
  <c r="C3" i="6"/>
  <c r="B3" i="6"/>
  <c r="H12" i="7"/>
  <c r="H18" i="7" s="1"/>
  <c r="G12" i="7"/>
  <c r="G18" i="7" s="1"/>
  <c r="F12" i="7"/>
  <c r="F18" i="7" s="1"/>
  <c r="E12" i="7"/>
  <c r="E18" i="7" s="1"/>
  <c r="D12" i="7"/>
  <c r="D18" i="7" s="1"/>
  <c r="C12" i="7"/>
  <c r="B12" i="7"/>
  <c r="H3" i="7"/>
  <c r="H9" i="7" s="1"/>
  <c r="G3" i="7"/>
  <c r="G9" i="7" s="1"/>
  <c r="F3" i="7"/>
  <c r="E3" i="7"/>
  <c r="E9" i="7" s="1"/>
  <c r="D3" i="7"/>
  <c r="D9" i="7" s="1"/>
  <c r="C3" i="7"/>
  <c r="B3" i="7"/>
  <c r="I23" i="9"/>
  <c r="I24" i="9" s="1"/>
  <c r="B21" i="9"/>
  <c r="H19" i="9"/>
  <c r="H24" i="9" s="1"/>
  <c r="G19" i="9"/>
  <c r="G24" i="9" s="1"/>
  <c r="F19" i="9"/>
  <c r="F24" i="9" s="1"/>
  <c r="E19" i="9"/>
  <c r="D19" i="9"/>
  <c r="D24" i="9" s="1"/>
  <c r="C19" i="9"/>
  <c r="B19" i="9"/>
  <c r="I7" i="9"/>
  <c r="I8" i="9" s="1"/>
  <c r="B5" i="9"/>
  <c r="H3" i="9"/>
  <c r="H8" i="9" s="1"/>
  <c r="G3" i="9"/>
  <c r="G8" i="9" s="1"/>
  <c r="F3" i="9"/>
  <c r="F8" i="9" s="1"/>
  <c r="E3" i="9"/>
  <c r="D3" i="9"/>
  <c r="D8" i="9" s="1"/>
  <c r="C3" i="9"/>
  <c r="B3" i="9"/>
  <c r="B3" i="4"/>
  <c r="C22" i="4"/>
  <c r="D22" i="4"/>
  <c r="D28" i="4" s="1"/>
  <c r="E22" i="4"/>
  <c r="E28" i="4" s="1"/>
  <c r="F22" i="4"/>
  <c r="F28" i="4" s="1"/>
  <c r="G22" i="4"/>
  <c r="H22" i="4"/>
  <c r="H28" i="4" s="1"/>
  <c r="H35" i="4" s="1"/>
  <c r="B23" i="4"/>
  <c r="B4" i="4"/>
  <c r="H3" i="4"/>
  <c r="H9" i="4" s="1"/>
  <c r="G3" i="4"/>
  <c r="G9" i="4" s="1"/>
  <c r="F3" i="4"/>
  <c r="F9" i="4" s="1"/>
  <c r="E3" i="4"/>
  <c r="E9" i="4" s="1"/>
  <c r="D3" i="4"/>
  <c r="D9" i="4" s="1"/>
  <c r="C3" i="4"/>
  <c r="H45" i="4" l="1"/>
  <c r="H40" i="6"/>
  <c r="H9" i="6"/>
  <c r="H46" i="6" s="1"/>
  <c r="G83" i="1"/>
  <c r="G28" i="4"/>
  <c r="G46" i="6"/>
  <c r="F9" i="7"/>
  <c r="F40" i="7"/>
  <c r="C12" i="10"/>
  <c r="G23" i="8"/>
  <c r="G24" i="8" s="1"/>
  <c r="L68" i="1"/>
  <c r="I23" i="8"/>
  <c r="I24" i="8" s="1"/>
  <c r="I27" i="8" s="1"/>
  <c r="H23" i="8"/>
  <c r="H24" i="8" s="1"/>
  <c r="F23" i="8"/>
  <c r="F24" i="8" s="1"/>
  <c r="E23" i="8"/>
  <c r="E24" i="8" s="1"/>
  <c r="D23" i="8"/>
  <c r="D24" i="8" s="1"/>
  <c r="C23" i="8"/>
  <c r="M35" i="8"/>
  <c r="L35" i="8"/>
  <c r="K35" i="8"/>
  <c r="I7" i="8"/>
  <c r="I8" i="8" s="1"/>
  <c r="H7" i="8"/>
  <c r="H8" i="8" s="1"/>
  <c r="G7" i="8"/>
  <c r="G8" i="8" s="1"/>
  <c r="F7" i="8"/>
  <c r="F8" i="8" s="1"/>
  <c r="E7" i="8"/>
  <c r="E8" i="8" s="1"/>
  <c r="D8" i="8"/>
  <c r="C7" i="8"/>
  <c r="C59" i="1" s="1"/>
  <c r="B24" i="3"/>
  <c r="H23" i="3"/>
  <c r="G23" i="3"/>
  <c r="F23" i="3"/>
  <c r="E23" i="3"/>
  <c r="D23" i="3"/>
  <c r="C23" i="3"/>
  <c r="M22" i="3"/>
  <c r="M28" i="3" s="1"/>
  <c r="L22" i="3"/>
  <c r="L28" i="3" s="1"/>
  <c r="K22" i="3"/>
  <c r="K28" i="3" s="1"/>
  <c r="J22" i="3"/>
  <c r="J28" i="3" s="1"/>
  <c r="I22" i="3"/>
  <c r="I28" i="3" s="1"/>
  <c r="G22" i="3"/>
  <c r="F22" i="3"/>
  <c r="E22" i="3"/>
  <c r="D22" i="3"/>
  <c r="C22" i="3"/>
  <c r="B22" i="3"/>
  <c r="B5" i="3"/>
  <c r="H4" i="3"/>
  <c r="G4" i="3"/>
  <c r="F4" i="3"/>
  <c r="F9" i="3" s="1"/>
  <c r="E4" i="3"/>
  <c r="E9" i="3" s="1"/>
  <c r="C4" i="3"/>
  <c r="B4" i="3"/>
  <c r="M3" i="3"/>
  <c r="M9" i="3" s="1"/>
  <c r="L3" i="3"/>
  <c r="K3" i="3"/>
  <c r="K9" i="3" s="1"/>
  <c r="J3" i="3"/>
  <c r="I3" i="3"/>
  <c r="I9" i="3" s="1"/>
  <c r="H3" i="3"/>
  <c r="G3" i="3"/>
  <c r="D3" i="3"/>
  <c r="D9" i="3" s="1"/>
  <c r="B3" i="3"/>
  <c r="C3" i="3"/>
  <c r="L46" i="3" l="1"/>
  <c r="L9" i="3"/>
  <c r="M46" i="3"/>
  <c r="G28" i="3"/>
  <c r="H40" i="8"/>
  <c r="H11" i="8"/>
  <c r="H28" i="3"/>
  <c r="H15" i="8"/>
  <c r="H9" i="3"/>
  <c r="H13" i="8"/>
  <c r="G9" i="3"/>
  <c r="G35" i="1"/>
  <c r="J24" i="8"/>
  <c r="J28" i="8" s="1"/>
  <c r="J35" i="8"/>
  <c r="I66" i="1"/>
  <c r="I37" i="8"/>
  <c r="J8" i="8"/>
  <c r="J12" i="8" s="1"/>
  <c r="K24" i="8"/>
  <c r="D28" i="8"/>
  <c r="E28" i="8"/>
  <c r="F28" i="8"/>
  <c r="I12" i="8"/>
  <c r="G11" i="8"/>
  <c r="N5" i="8"/>
  <c r="K8" i="8"/>
  <c r="D12" i="8"/>
  <c r="E12" i="8"/>
  <c r="F12" i="8"/>
  <c r="F28" i="3"/>
  <c r="F46" i="3" s="1"/>
  <c r="E28" i="3"/>
  <c r="E46" i="3" s="1"/>
  <c r="D28" i="3"/>
  <c r="M19" i="11"/>
  <c r="K16" i="11"/>
  <c r="K19" i="11" s="1"/>
  <c r="J19" i="11"/>
  <c r="I19" i="11"/>
  <c r="G19" i="11"/>
  <c r="B15" i="11"/>
  <c r="G8" i="11"/>
  <c r="B4" i="11"/>
  <c r="B26" i="2"/>
  <c r="H25" i="2"/>
  <c r="G25" i="2"/>
  <c r="F25" i="2"/>
  <c r="E25" i="2"/>
  <c r="D25" i="2"/>
  <c r="C25" i="2"/>
  <c r="B25" i="2"/>
  <c r="M24" i="2"/>
  <c r="L24" i="2"/>
  <c r="K24" i="2"/>
  <c r="J24" i="2"/>
  <c r="I24" i="2"/>
  <c r="H24" i="2"/>
  <c r="G24" i="2"/>
  <c r="G14" i="1" s="1"/>
  <c r="F24" i="2"/>
  <c r="E24" i="2"/>
  <c r="D24" i="2"/>
  <c r="C24" i="2"/>
  <c r="B24" i="2"/>
  <c r="K28" i="8" l="1"/>
  <c r="K29" i="8"/>
  <c r="M28" i="8"/>
  <c r="M29" i="8"/>
  <c r="M30" i="8"/>
  <c r="L19" i="11"/>
  <c r="L20" i="11"/>
  <c r="N15" i="11"/>
  <c r="H19" i="11"/>
  <c r="H46" i="3"/>
  <c r="J27" i="8"/>
  <c r="J11" i="8"/>
  <c r="K27" i="8"/>
  <c r="L27" i="8"/>
  <c r="I11" i="8"/>
  <c r="M27" i="8"/>
  <c r="I28" i="8"/>
  <c r="M12" i="8"/>
  <c r="M11" i="8"/>
  <c r="K12" i="8"/>
  <c r="K11" i="8"/>
  <c r="E8" i="11"/>
  <c r="C5" i="11"/>
  <c r="C23" i="1"/>
  <c r="C25" i="1" s="1"/>
  <c r="M23" i="2"/>
  <c r="L23" i="2"/>
  <c r="K23" i="2"/>
  <c r="J23" i="2"/>
  <c r="I23" i="2"/>
  <c r="H23" i="2"/>
  <c r="G23" i="2"/>
  <c r="F23" i="2"/>
  <c r="E23" i="2"/>
  <c r="L21" i="11" l="1"/>
  <c r="N16" i="11"/>
  <c r="N19" i="11" s="1"/>
  <c r="H8" i="11"/>
  <c r="H9" i="11"/>
  <c r="F19" i="11"/>
  <c r="F20" i="11"/>
  <c r="E25" i="11"/>
  <c r="E21" i="11"/>
  <c r="D23" i="2"/>
  <c r="C23" i="2"/>
  <c r="B23" i="2"/>
  <c r="M22" i="2"/>
  <c r="M28" i="2" s="1"/>
  <c r="L22" i="2"/>
  <c r="L28" i="2" s="1"/>
  <c r="K22" i="2"/>
  <c r="K28" i="2" s="1"/>
  <c r="J22" i="2"/>
  <c r="J28" i="2" s="1"/>
  <c r="I22" i="2"/>
  <c r="I28" i="2" s="1"/>
  <c r="H22" i="2"/>
  <c r="H28" i="2" s="1"/>
  <c r="G22" i="2"/>
  <c r="G28" i="2" s="1"/>
  <c r="F22" i="2"/>
  <c r="F28" i="2" s="1"/>
  <c r="E22" i="2"/>
  <c r="E28" i="2" s="1"/>
  <c r="D22" i="2"/>
  <c r="C22" i="2"/>
  <c r="N20" i="11" l="1"/>
  <c r="N21" i="11" s="1"/>
  <c r="H10" i="11"/>
  <c r="F21" i="11"/>
  <c r="D28" i="2"/>
  <c r="B7" i="2"/>
  <c r="H6" i="2"/>
  <c r="G6" i="2"/>
  <c r="F6" i="2"/>
  <c r="E6" i="2"/>
  <c r="D6" i="2"/>
  <c r="D6" i="1" s="1"/>
  <c r="C6" i="2"/>
  <c r="B6" i="2"/>
  <c r="M5" i="2"/>
  <c r="L5" i="2"/>
  <c r="K5" i="2"/>
  <c r="J5" i="2"/>
  <c r="I5" i="2"/>
  <c r="F5" i="2"/>
  <c r="E5" i="2"/>
  <c r="D5" i="2"/>
  <c r="H5" i="2" l="1"/>
  <c r="E4" i="2" l="1"/>
  <c r="D4" i="2"/>
  <c r="C5" i="2"/>
  <c r="B5" i="2"/>
  <c r="M4" i="2"/>
  <c r="L4" i="2"/>
  <c r="K4" i="2"/>
  <c r="J4" i="2"/>
  <c r="H4" i="2"/>
  <c r="F4" i="2"/>
  <c r="G4" i="2"/>
  <c r="C4" i="2"/>
  <c r="B4" i="2"/>
  <c r="M3" i="2"/>
  <c r="M9" i="2" s="1"/>
  <c r="L3" i="2"/>
  <c r="K3" i="2"/>
  <c r="J3" i="2"/>
  <c r="I3" i="2"/>
  <c r="I9" i="2" s="1"/>
  <c r="I46" i="2" s="1"/>
  <c r="H3" i="2"/>
  <c r="G3" i="2"/>
  <c r="F3" i="2"/>
  <c r="E3" i="2"/>
  <c r="D3" i="2"/>
  <c r="C3" i="2"/>
  <c r="B3" i="2"/>
  <c r="J9" i="2" l="1"/>
  <c r="H9" i="2"/>
  <c r="H46" i="2" s="1"/>
  <c r="F9" i="2"/>
  <c r="F46" i="2" s="1"/>
  <c r="G9" i="2"/>
  <c r="G46" i="2" s="1"/>
  <c r="E9" i="2"/>
  <c r="E46" i="2" s="1"/>
  <c r="D9" i="2"/>
  <c r="J41" i="7"/>
  <c r="J113" i="1" s="1"/>
  <c r="D59" i="1" l="1"/>
  <c r="M189" i="1" l="1"/>
  <c r="M191" i="1" s="1"/>
  <c r="L189" i="1"/>
  <c r="L191" i="1" s="1"/>
  <c r="K189" i="1"/>
  <c r="K191" i="1" s="1"/>
  <c r="I189" i="1"/>
  <c r="I191" i="1" s="1"/>
  <c r="H189" i="1"/>
  <c r="H191" i="1" s="1"/>
  <c r="G189" i="1"/>
  <c r="G191" i="1" s="1"/>
  <c r="F189" i="1"/>
  <c r="F191" i="1" s="1"/>
  <c r="E189" i="1"/>
  <c r="E191" i="1" s="1"/>
  <c r="D189" i="1"/>
  <c r="D191" i="1" s="1"/>
  <c r="C189" i="1"/>
  <c r="C191" i="1" s="1"/>
  <c r="B189" i="1"/>
  <c r="B184" i="1"/>
  <c r="B186" i="1" s="1"/>
  <c r="N189" i="1" l="1"/>
  <c r="N191" i="1" s="1"/>
  <c r="B191" i="1"/>
  <c r="K29" i="1"/>
  <c r="K31" i="1" s="1"/>
  <c r="E29" i="1"/>
  <c r="E31" i="1" s="1"/>
  <c r="C29" i="1"/>
  <c r="C31" i="1" s="1"/>
  <c r="M29" i="1"/>
  <c r="M31" i="1" s="1"/>
  <c r="M20" i="11" l="1"/>
  <c r="M21" i="11" s="1"/>
  <c r="H29" i="1"/>
  <c r="H31" i="1" s="1"/>
  <c r="L29" i="1"/>
  <c r="L31" i="1" s="1"/>
  <c r="I29" i="1"/>
  <c r="I31" i="1" s="1"/>
  <c r="D29" i="1"/>
  <c r="D31" i="1" s="1"/>
  <c r="F29" i="1"/>
  <c r="F31" i="1" s="1"/>
  <c r="G29" i="1"/>
  <c r="G31" i="1" s="1"/>
  <c r="G20" i="11"/>
  <c r="G21" i="11" s="1"/>
  <c r="H20" i="11"/>
  <c r="H21" i="11" s="1"/>
  <c r="J20" i="11"/>
  <c r="J21" i="11" s="1"/>
  <c r="J29" i="1"/>
  <c r="J31" i="1" s="1"/>
  <c r="I20" i="11"/>
  <c r="I21" i="11" s="1"/>
  <c r="K20" i="11" l="1"/>
  <c r="K21" i="11" s="1"/>
  <c r="M59" i="1"/>
  <c r="L59" i="1"/>
  <c r="K59" i="1"/>
  <c r="J59" i="1"/>
  <c r="I59" i="1"/>
  <c r="H59" i="1"/>
  <c r="G59" i="1"/>
  <c r="F59" i="1"/>
  <c r="E59" i="1"/>
  <c r="F16" i="1"/>
  <c r="F7" i="1"/>
  <c r="M68" i="1" l="1"/>
  <c r="G68" i="1"/>
  <c r="H68" i="1"/>
  <c r="N59" i="1"/>
  <c r="K39" i="8"/>
  <c r="K68" i="1"/>
  <c r="D68" i="1"/>
  <c r="E68" i="1"/>
  <c r="C39" i="8"/>
  <c r="C68" i="1"/>
  <c r="F68" i="1"/>
  <c r="I68" i="1"/>
  <c r="J68" i="1"/>
  <c r="M23" i="1"/>
  <c r="M25" i="1" s="1"/>
  <c r="M24" i="11"/>
  <c r="F23" i="1"/>
  <c r="F25" i="1" s="1"/>
  <c r="F24" i="11"/>
  <c r="B29" i="1"/>
  <c r="N29" i="1" s="1"/>
  <c r="N31" i="1" s="1"/>
  <c r="G24" i="11"/>
  <c r="G23" i="1"/>
  <c r="G25" i="1" s="1"/>
  <c r="H24" i="11"/>
  <c r="H23" i="1"/>
  <c r="H25" i="1" s="1"/>
  <c r="I39" i="8"/>
  <c r="I23" i="1"/>
  <c r="I25" i="1" s="1"/>
  <c r="I24" i="11"/>
  <c r="E24" i="11"/>
  <c r="E23" i="1"/>
  <c r="E25" i="1" s="1"/>
  <c r="B24" i="11"/>
  <c r="B23" i="1"/>
  <c r="J23" i="1"/>
  <c r="J25" i="1" s="1"/>
  <c r="J24" i="11"/>
  <c r="C24" i="11"/>
  <c r="K23" i="1"/>
  <c r="K25" i="1" s="1"/>
  <c r="K24" i="11"/>
  <c r="D23" i="1"/>
  <c r="D25" i="1" s="1"/>
  <c r="D24" i="11"/>
  <c r="L23" i="1"/>
  <c r="L25" i="1" s="1"/>
  <c r="L24" i="11"/>
  <c r="N7" i="8"/>
  <c r="N23" i="8"/>
  <c r="E39" i="8"/>
  <c r="G39" i="8"/>
  <c r="L39" i="8"/>
  <c r="J39" i="8"/>
  <c r="D39" i="8"/>
  <c r="F39" i="8"/>
  <c r="H39" i="8"/>
  <c r="N68" i="1" l="1"/>
  <c r="N39" i="8"/>
  <c r="M184" i="1" l="1"/>
  <c r="M186" i="1" s="1"/>
  <c r="L184" i="1"/>
  <c r="L186" i="1" s="1"/>
  <c r="K184" i="1"/>
  <c r="K186" i="1" s="1"/>
  <c r="J184" i="1"/>
  <c r="J186" i="1" s="1"/>
  <c r="I184" i="1"/>
  <c r="I186" i="1" s="1"/>
  <c r="E184" i="1"/>
  <c r="E186" i="1" s="1"/>
  <c r="D184" i="1"/>
  <c r="D186" i="1" s="1"/>
  <c r="C184" i="1"/>
  <c r="F15" i="12"/>
  <c r="E15" i="12"/>
  <c r="C15" i="12"/>
  <c r="B8" i="10"/>
  <c r="B11" i="10" s="1"/>
  <c r="H5" i="12" l="1"/>
  <c r="H8" i="12" s="1"/>
  <c r="H9" i="12" s="1"/>
  <c r="H184" i="1"/>
  <c r="H186" i="1" s="1"/>
  <c r="F5" i="12"/>
  <c r="F25" i="12" s="1"/>
  <c r="F184" i="1"/>
  <c r="F186" i="1" s="1"/>
  <c r="G8" i="12"/>
  <c r="G9" i="12" s="1"/>
  <c r="G184" i="1"/>
  <c r="G186" i="1" s="1"/>
  <c r="C186" i="1"/>
  <c r="I23" i="12"/>
  <c r="K15" i="12"/>
  <c r="K18" i="12" s="1"/>
  <c r="K20" i="12" s="1"/>
  <c r="D15" i="12"/>
  <c r="D18" i="12" s="1"/>
  <c r="L15" i="12"/>
  <c r="L18" i="12" s="1"/>
  <c r="F23" i="12"/>
  <c r="C18" i="12"/>
  <c r="C20" i="12" s="1"/>
  <c r="G23" i="12"/>
  <c r="H23" i="12"/>
  <c r="J15" i="12"/>
  <c r="M15" i="12"/>
  <c r="M18" i="12" s="1"/>
  <c r="E18" i="12"/>
  <c r="E20" i="12" s="1"/>
  <c r="F18" i="12"/>
  <c r="H15" i="12"/>
  <c r="B5" i="12"/>
  <c r="J5" i="12"/>
  <c r="I15" i="12"/>
  <c r="C23" i="12"/>
  <c r="K23" i="12"/>
  <c r="N3" i="12"/>
  <c r="C8" i="12"/>
  <c r="K5" i="12"/>
  <c r="K8" i="12" s="1"/>
  <c r="B15" i="12"/>
  <c r="B18" i="12" s="1"/>
  <c r="D23" i="12"/>
  <c r="L23" i="12"/>
  <c r="J23" i="12"/>
  <c r="D5" i="12"/>
  <c r="L5" i="12"/>
  <c r="N13" i="12"/>
  <c r="E23" i="12"/>
  <c r="M23" i="12"/>
  <c r="B23" i="12"/>
  <c r="E5" i="12"/>
  <c r="M5" i="12"/>
  <c r="M8" i="12" s="1"/>
  <c r="I5" i="12"/>
  <c r="F8" i="12" l="1"/>
  <c r="F9" i="12" s="1"/>
  <c r="N184" i="1"/>
  <c r="N186" i="1" s="1"/>
  <c r="I18" i="12"/>
  <c r="I20" i="12" s="1"/>
  <c r="J18" i="12"/>
  <c r="J20" i="12" s="1"/>
  <c r="D20" i="12"/>
  <c r="M25" i="12"/>
  <c r="N15" i="12"/>
  <c r="N18" i="12" s="1"/>
  <c r="M20" i="12"/>
  <c r="M9" i="12"/>
  <c r="L25" i="12"/>
  <c r="D25" i="12"/>
  <c r="D8" i="12"/>
  <c r="D9" i="12" s="1"/>
  <c r="L8" i="12"/>
  <c r="I25" i="12"/>
  <c r="L20" i="12"/>
  <c r="J25" i="12"/>
  <c r="H25" i="12"/>
  <c r="N5" i="12"/>
  <c r="N8" i="12" s="1"/>
  <c r="K25" i="12"/>
  <c r="B25" i="12"/>
  <c r="F20" i="12"/>
  <c r="C25" i="12"/>
  <c r="H18" i="12"/>
  <c r="G20" i="12"/>
  <c r="J8" i="12"/>
  <c r="J9" i="12" s="1"/>
  <c r="E25" i="12"/>
  <c r="N23" i="12"/>
  <c r="E8" i="12"/>
  <c r="E9" i="12" s="1"/>
  <c r="I8" i="12"/>
  <c r="B8" i="12"/>
  <c r="N20" i="12" l="1"/>
  <c r="B20" i="12"/>
  <c r="I9" i="12"/>
  <c r="K9" i="12"/>
  <c r="C9" i="12"/>
  <c r="H20" i="12"/>
  <c r="N25" i="12"/>
  <c r="N9" i="12"/>
  <c r="L9" i="12"/>
  <c r="B9" i="12"/>
  <c r="N6" i="8" l="1"/>
  <c r="N8" i="8" s="1"/>
  <c r="N11" i="8" s="1"/>
  <c r="G151" i="1"/>
  <c r="F151" i="1"/>
  <c r="E151" i="1"/>
  <c r="D151" i="1"/>
  <c r="C151" i="1"/>
  <c r="B151" i="1"/>
  <c r="M31" i="8"/>
  <c r="M32" i="8" s="1"/>
  <c r="K31" i="8"/>
  <c r="J31" i="8"/>
  <c r="I31" i="8"/>
  <c r="F31" i="8"/>
  <c r="E31" i="8"/>
  <c r="D31" i="8"/>
  <c r="C24" i="8"/>
  <c r="B24" i="8"/>
  <c r="M15" i="8"/>
  <c r="L15" i="8"/>
  <c r="L16" i="8" s="1"/>
  <c r="K15" i="8"/>
  <c r="J15" i="8"/>
  <c r="I15" i="8"/>
  <c r="F15" i="8"/>
  <c r="E15" i="8"/>
  <c r="D15" i="8"/>
  <c r="C8" i="8"/>
  <c r="B8" i="8"/>
  <c r="B13" i="8" s="1"/>
  <c r="G31" i="8" l="1"/>
  <c r="B28" i="8"/>
  <c r="H31" i="8"/>
  <c r="C28" i="8"/>
  <c r="C15" i="8"/>
  <c r="C12" i="8"/>
  <c r="B12" i="8"/>
  <c r="G15" i="8"/>
  <c r="G12" i="8"/>
  <c r="H12" i="8"/>
  <c r="N12" i="8"/>
  <c r="C31" i="8"/>
  <c r="C30" i="8"/>
  <c r="C40" i="8"/>
  <c r="B40" i="8"/>
  <c r="B24" i="5"/>
  <c r="D158" i="1" l="1"/>
  <c r="E158" i="1"/>
  <c r="F158" i="1"/>
  <c r="C158" i="1"/>
  <c r="C24" i="5"/>
  <c r="G158" i="1"/>
  <c r="B158" i="1"/>
  <c r="C35" i="5"/>
  <c r="C150" i="1"/>
  <c r="K35" i="5"/>
  <c r="K150" i="1"/>
  <c r="E35" i="5"/>
  <c r="E150" i="1"/>
  <c r="M35" i="5"/>
  <c r="M150" i="1"/>
  <c r="F150" i="1"/>
  <c r="G35" i="5"/>
  <c r="G150" i="1"/>
  <c r="H35" i="5"/>
  <c r="H150" i="1"/>
  <c r="D35" i="5"/>
  <c r="D150" i="1"/>
  <c r="I35" i="5"/>
  <c r="I150" i="1"/>
  <c r="L35" i="5"/>
  <c r="L150" i="1"/>
  <c r="B35" i="5"/>
  <c r="J35" i="5"/>
  <c r="J150" i="1"/>
  <c r="C30" i="5" l="1"/>
  <c r="C28" i="5"/>
  <c r="C29" i="5"/>
  <c r="C27" i="5"/>
  <c r="C32" i="5" l="1"/>
  <c r="D140" i="1"/>
  <c r="D131" i="1"/>
  <c r="N21" i="7"/>
  <c r="B40" i="7"/>
  <c r="D93" i="1"/>
  <c r="D102" i="1"/>
  <c r="D44" i="1"/>
  <c r="D35" i="1"/>
  <c r="D12" i="1"/>
  <c r="D3" i="1"/>
  <c r="N3" i="3" l="1"/>
  <c r="N12" i="7"/>
  <c r="J176" i="1" l="1"/>
  <c r="J168" i="1"/>
  <c r="J159" i="1"/>
  <c r="J151" i="1"/>
  <c r="J142" i="1"/>
  <c r="J133" i="1"/>
  <c r="H36" i="5" l="1"/>
  <c r="C36" i="10" l="1"/>
  <c r="D36" i="10"/>
  <c r="E36" i="10"/>
  <c r="G36" i="10"/>
  <c r="H36" i="10"/>
  <c r="C37" i="10"/>
  <c r="D37" i="10"/>
  <c r="E37" i="10"/>
  <c r="G37" i="10"/>
  <c r="H37" i="10"/>
  <c r="C38" i="10"/>
  <c r="D38" i="10"/>
  <c r="E38" i="10"/>
  <c r="F38" i="10"/>
  <c r="G38" i="10"/>
  <c r="H38" i="10"/>
  <c r="B36" i="10"/>
  <c r="B24" i="10"/>
  <c r="H27" i="5"/>
  <c r="C8" i="5"/>
  <c r="C11" i="5" s="1"/>
  <c r="D11" i="5"/>
  <c r="E8" i="5"/>
  <c r="E11" i="5" s="1"/>
  <c r="G11" i="5"/>
  <c r="H12" i="5"/>
  <c r="B8" i="5"/>
  <c r="B28" i="6"/>
  <c r="B9" i="6"/>
  <c r="B36" i="7"/>
  <c r="B27" i="7"/>
  <c r="B18" i="7"/>
  <c r="B9" i="7"/>
  <c r="B24" i="9"/>
  <c r="B8" i="9"/>
  <c r="B28" i="4"/>
  <c r="B9" i="4"/>
  <c r="B28" i="3"/>
  <c r="B9" i="3"/>
  <c r="G27" i="5"/>
  <c r="B11" i="5" l="1"/>
  <c r="B40" i="5"/>
  <c r="B40" i="10"/>
  <c r="H28" i="5"/>
  <c r="H11" i="5"/>
  <c r="B46" i="6"/>
  <c r="B45" i="4"/>
  <c r="B46" i="3"/>
  <c r="I153" i="1" l="1"/>
  <c r="M170" i="1"/>
  <c r="M153" i="1"/>
  <c r="L170" i="1"/>
  <c r="L153" i="1"/>
  <c r="K170" i="1"/>
  <c r="K153" i="1"/>
  <c r="J170" i="1"/>
  <c r="J153" i="1"/>
  <c r="I170" i="1"/>
  <c r="M38" i="10" l="1"/>
  <c r="J38" i="10"/>
  <c r="K38" i="10"/>
  <c r="I38" i="10"/>
  <c r="L38" i="10"/>
  <c r="M169" i="1" l="1"/>
  <c r="L169" i="1"/>
  <c r="K169" i="1"/>
  <c r="J169" i="1"/>
  <c r="J172" i="1" s="1"/>
  <c r="I169" i="1"/>
  <c r="M152" i="1"/>
  <c r="L152" i="1"/>
  <c r="K152" i="1"/>
  <c r="J152" i="1"/>
  <c r="J155" i="1" s="1"/>
  <c r="K37" i="10" l="1"/>
  <c r="L37" i="10"/>
  <c r="M37" i="10"/>
  <c r="J37" i="10"/>
  <c r="I37" i="10"/>
  <c r="M168" i="1" l="1"/>
  <c r="M172" i="1" s="1"/>
  <c r="L168" i="1"/>
  <c r="L172" i="1" s="1"/>
  <c r="I168" i="1"/>
  <c r="I172" i="1" s="1"/>
  <c r="M159" i="1"/>
  <c r="L159" i="1"/>
  <c r="K159" i="1"/>
  <c r="M151" i="1"/>
  <c r="M155" i="1" s="1"/>
  <c r="L151" i="1"/>
  <c r="L155" i="1" s="1"/>
  <c r="K151" i="1"/>
  <c r="K155" i="1" s="1"/>
  <c r="I151" i="1"/>
  <c r="K36" i="10" l="1"/>
  <c r="K168" i="1"/>
  <c r="K172" i="1" s="1"/>
  <c r="L36" i="10"/>
  <c r="M36" i="10"/>
  <c r="J36" i="10"/>
  <c r="I36" i="10"/>
  <c r="I158" i="1"/>
  <c r="J50" i="7" l="1"/>
  <c r="J158" i="1"/>
  <c r="L158" i="1"/>
  <c r="M158" i="1"/>
  <c r="K158" i="1"/>
  <c r="J11" i="5"/>
  <c r="K8" i="5"/>
  <c r="L11" i="5"/>
  <c r="I11" i="5"/>
  <c r="M11" i="5"/>
  <c r="I27" i="5"/>
  <c r="M140" i="1"/>
  <c r="L140" i="1"/>
  <c r="K140" i="1"/>
  <c r="J140" i="1"/>
  <c r="K40" i="7"/>
  <c r="M15" i="9"/>
  <c r="K11" i="5" l="1"/>
  <c r="K40" i="5"/>
  <c r="I14" i="5"/>
  <c r="I13" i="5"/>
  <c r="I12" i="5"/>
  <c r="L14" i="5"/>
  <c r="L13" i="5"/>
  <c r="L12" i="5"/>
  <c r="I35" i="9"/>
  <c r="M14" i="5"/>
  <c r="M13" i="5"/>
  <c r="M12" i="5"/>
  <c r="M15" i="5" s="1"/>
  <c r="K14" i="5"/>
  <c r="K13" i="5"/>
  <c r="K12" i="5"/>
  <c r="J14" i="5"/>
  <c r="J13" i="5"/>
  <c r="J12" i="5"/>
  <c r="C168" i="1"/>
  <c r="D168" i="1"/>
  <c r="E168" i="1"/>
  <c r="G168" i="1"/>
  <c r="H168" i="1"/>
  <c r="B168" i="1"/>
  <c r="L15" i="5" l="1"/>
  <c r="J15" i="5"/>
  <c r="I15" i="5"/>
  <c r="K15" i="5"/>
  <c r="B16" i="11"/>
  <c r="B20" i="11" s="1"/>
  <c r="B21" i="11" s="1"/>
  <c r="B5" i="11"/>
  <c r="C8" i="11" l="1"/>
  <c r="C9" i="11"/>
  <c r="J9" i="11"/>
  <c r="J10" i="11" s="1"/>
  <c r="E9" i="11"/>
  <c r="E10" i="11" s="1"/>
  <c r="L9" i="11"/>
  <c r="L10" i="11" s="1"/>
  <c r="C25" i="11"/>
  <c r="I25" i="11"/>
  <c r="B25" i="11"/>
  <c r="B9" i="11"/>
  <c r="B10" i="11" s="1"/>
  <c r="D25" i="11"/>
  <c r="D9" i="11"/>
  <c r="D10" i="11" s="1"/>
  <c r="N4" i="11"/>
  <c r="N5" i="11" s="1"/>
  <c r="N23" i="1"/>
  <c r="N25" i="1" s="1"/>
  <c r="B25" i="1"/>
  <c r="B31" i="1"/>
  <c r="M8" i="11"/>
  <c r="C10" i="11" l="1"/>
  <c r="M25" i="11"/>
  <c r="M9" i="11"/>
  <c r="M10" i="11" s="1"/>
  <c r="F9" i="11"/>
  <c r="F10" i="11" s="1"/>
  <c r="K25" i="11"/>
  <c r="K9" i="11"/>
  <c r="K10" i="11" s="1"/>
  <c r="G9" i="11"/>
  <c r="G10" i="11" s="1"/>
  <c r="N24" i="11"/>
  <c r="N8" i="11" l="1"/>
  <c r="N25" i="11"/>
  <c r="N9" i="11"/>
  <c r="J37" i="8"/>
  <c r="K37" i="8"/>
  <c r="L37" i="8"/>
  <c r="M37" i="8"/>
  <c r="I38" i="8"/>
  <c r="J38" i="8"/>
  <c r="K38" i="8"/>
  <c r="L38" i="8"/>
  <c r="M38" i="8"/>
  <c r="C37" i="8"/>
  <c r="D37" i="8"/>
  <c r="E37" i="8"/>
  <c r="G37" i="8"/>
  <c r="H37" i="8"/>
  <c r="D38" i="8"/>
  <c r="E38" i="8"/>
  <c r="G38" i="8"/>
  <c r="H38" i="8"/>
  <c r="N10" i="11" l="1"/>
  <c r="C159" i="1"/>
  <c r="D159" i="1"/>
  <c r="E159" i="1"/>
  <c r="G159" i="1"/>
  <c r="H159" i="1"/>
  <c r="C160" i="1"/>
  <c r="D160" i="1"/>
  <c r="E160" i="1"/>
  <c r="G160" i="1"/>
  <c r="H160" i="1"/>
  <c r="C161" i="1"/>
  <c r="E161" i="1"/>
  <c r="F161" i="1"/>
  <c r="G161" i="1"/>
  <c r="H161" i="1"/>
  <c r="B160" i="1"/>
  <c r="B161" i="1"/>
  <c r="B159" i="1"/>
  <c r="H158" i="1"/>
  <c r="H41" i="7"/>
  <c r="H113" i="1" s="1"/>
  <c r="H163" i="1" l="1"/>
  <c r="G163" i="1"/>
  <c r="E163" i="1"/>
  <c r="D163" i="1"/>
  <c r="B163" i="1"/>
  <c r="C163" i="1"/>
  <c r="N158" i="1"/>
  <c r="H151" i="1" l="1"/>
  <c r="H153" i="1"/>
  <c r="C169" i="1"/>
  <c r="N151" i="1" l="1"/>
  <c r="N150" i="1"/>
  <c r="H43" i="7" l="1"/>
  <c r="H42" i="7"/>
  <c r="H40" i="7"/>
  <c r="H12" i="4" l="1"/>
  <c r="H37" i="5" l="1"/>
  <c r="N19" i="5"/>
  <c r="N3" i="5"/>
  <c r="N35" i="5" l="1"/>
  <c r="H40" i="5"/>
  <c r="N20" i="5"/>
  <c r="F159" i="1"/>
  <c r="H30" i="5"/>
  <c r="B6" i="1" l="1"/>
  <c r="G52" i="7" l="1"/>
  <c r="G43" i="6" l="1"/>
  <c r="G11" i="10" l="1"/>
  <c r="G12" i="10" l="1"/>
  <c r="C9" i="7" l="1"/>
  <c r="N5" i="6" l="1"/>
  <c r="F168" i="1" l="1"/>
  <c r="F36" i="10"/>
  <c r="F37" i="8"/>
  <c r="N15" i="8"/>
  <c r="N168" i="1" l="1"/>
  <c r="F37" i="10"/>
  <c r="F160" i="1"/>
  <c r="F163" i="1" s="1"/>
  <c r="F11" i="5"/>
  <c r="N6" i="4"/>
  <c r="F38" i="8" l="1"/>
  <c r="G40" i="7" l="1"/>
  <c r="G46" i="3"/>
  <c r="G131" i="1" l="1"/>
  <c r="C74" i="1" l="1"/>
  <c r="F47" i="1" l="1"/>
  <c r="C6" i="1" l="1"/>
  <c r="E6" i="1"/>
  <c r="F6" i="1"/>
  <c r="G6" i="1"/>
  <c r="H6" i="1"/>
  <c r="I6" i="1"/>
  <c r="K6" i="1"/>
  <c r="L6" i="1"/>
  <c r="M6" i="1"/>
  <c r="B37" i="8" l="1"/>
  <c r="E40" i="2"/>
  <c r="F40" i="2"/>
  <c r="H40" i="2"/>
  <c r="I40" i="2"/>
  <c r="J40" i="2"/>
  <c r="E41" i="2"/>
  <c r="F41" i="2"/>
  <c r="G41" i="2"/>
  <c r="H41" i="2"/>
  <c r="I41" i="2"/>
  <c r="J41" i="2"/>
  <c r="K41" i="2"/>
  <c r="L41" i="2"/>
  <c r="M41" i="2"/>
  <c r="E43" i="2"/>
  <c r="F43" i="2"/>
  <c r="G43" i="2"/>
  <c r="H43" i="2"/>
  <c r="I43" i="2"/>
  <c r="J43" i="2"/>
  <c r="K43" i="2"/>
  <c r="L43" i="2"/>
  <c r="M43" i="2"/>
  <c r="E42" i="2"/>
  <c r="F42" i="2"/>
  <c r="G42" i="2"/>
  <c r="H42" i="2"/>
  <c r="I42" i="2"/>
  <c r="J42" i="2"/>
  <c r="K42" i="2"/>
  <c r="L42" i="2"/>
  <c r="M42" i="2"/>
  <c r="F44" i="2"/>
  <c r="G44" i="2"/>
  <c r="H44" i="2"/>
  <c r="I44" i="2"/>
  <c r="J44" i="2"/>
  <c r="K44" i="2"/>
  <c r="L44" i="2"/>
  <c r="M44" i="2"/>
  <c r="C41" i="2"/>
  <c r="D41" i="2"/>
  <c r="C43" i="2"/>
  <c r="D43" i="2"/>
  <c r="C42" i="2"/>
  <c r="D42" i="2"/>
  <c r="C44" i="2"/>
  <c r="D44" i="2"/>
  <c r="D40" i="2"/>
  <c r="N20" i="9" l="1"/>
  <c r="N22" i="9"/>
  <c r="N21" i="9"/>
  <c r="N23" i="9"/>
  <c r="D35" i="9"/>
  <c r="F35" i="9"/>
  <c r="G35" i="9"/>
  <c r="H35" i="9"/>
  <c r="J35" i="9"/>
  <c r="K35" i="9"/>
  <c r="L35" i="9"/>
  <c r="M35" i="9"/>
  <c r="D36" i="9"/>
  <c r="E36" i="9"/>
  <c r="F36" i="9"/>
  <c r="G36" i="9"/>
  <c r="H36" i="9"/>
  <c r="I36" i="9"/>
  <c r="J36" i="9"/>
  <c r="K36" i="9"/>
  <c r="L36" i="9"/>
  <c r="M36" i="9"/>
  <c r="D38" i="9"/>
  <c r="E38" i="9"/>
  <c r="F38" i="9"/>
  <c r="G38" i="9"/>
  <c r="H38" i="9"/>
  <c r="I38" i="9"/>
  <c r="J38" i="9"/>
  <c r="K38" i="9"/>
  <c r="L38" i="9"/>
  <c r="M38" i="9"/>
  <c r="D37" i="9"/>
  <c r="E37" i="9"/>
  <c r="F37" i="9"/>
  <c r="G37" i="9"/>
  <c r="H37" i="9"/>
  <c r="I37" i="9"/>
  <c r="J37" i="9"/>
  <c r="K37" i="9"/>
  <c r="L37" i="9"/>
  <c r="M37" i="9"/>
  <c r="D39" i="9"/>
  <c r="E39" i="9"/>
  <c r="F39" i="9"/>
  <c r="G39" i="9"/>
  <c r="H39" i="9"/>
  <c r="I39" i="9"/>
  <c r="J39" i="9"/>
  <c r="M39" i="9"/>
  <c r="C36" i="9"/>
  <c r="C38" i="9"/>
  <c r="C37" i="9"/>
  <c r="C39" i="9"/>
  <c r="N7" i="9"/>
  <c r="N39" i="9" l="1"/>
  <c r="C5" i="1"/>
  <c r="C178" i="1" l="1"/>
  <c r="D178" i="1"/>
  <c r="E178" i="1"/>
  <c r="F178" i="1"/>
  <c r="G178" i="1"/>
  <c r="H178" i="1"/>
  <c r="I178" i="1"/>
  <c r="J178" i="1"/>
  <c r="K178" i="1"/>
  <c r="L178" i="1"/>
  <c r="M178" i="1"/>
  <c r="C176" i="1"/>
  <c r="D176" i="1"/>
  <c r="E176" i="1"/>
  <c r="F176" i="1"/>
  <c r="G176" i="1"/>
  <c r="H176" i="1"/>
  <c r="I176" i="1"/>
  <c r="K176" i="1"/>
  <c r="L176" i="1"/>
  <c r="M176" i="1"/>
  <c r="C177" i="1"/>
  <c r="D177" i="1"/>
  <c r="E177" i="1"/>
  <c r="F177" i="1"/>
  <c r="G177" i="1"/>
  <c r="H177" i="1"/>
  <c r="I177" i="1"/>
  <c r="J177" i="1"/>
  <c r="K177" i="1"/>
  <c r="L177" i="1"/>
  <c r="M177" i="1"/>
  <c r="M180" i="1" l="1"/>
  <c r="H180" i="1"/>
  <c r="K180" i="1"/>
  <c r="J180" i="1"/>
  <c r="I180" i="1"/>
  <c r="L180" i="1"/>
  <c r="G180" i="1"/>
  <c r="F180" i="1"/>
  <c r="E180" i="1"/>
  <c r="D180" i="1"/>
  <c r="C180" i="1"/>
  <c r="B15" i="1"/>
  <c r="B87" i="1" l="1"/>
  <c r="B36" i="9"/>
  <c r="B38" i="9"/>
  <c r="B37" i="9"/>
  <c r="B39" i="9"/>
  <c r="B29" i="9"/>
  <c r="B178" i="1"/>
  <c r="B176" i="1"/>
  <c r="B177" i="1"/>
  <c r="D169" i="1"/>
  <c r="E169" i="1"/>
  <c r="F169" i="1"/>
  <c r="G169" i="1"/>
  <c r="H169" i="1"/>
  <c r="H172" i="1" s="1"/>
  <c r="C170" i="1"/>
  <c r="C172" i="1" s="1"/>
  <c r="D170" i="1"/>
  <c r="E170" i="1"/>
  <c r="F170" i="1"/>
  <c r="G170" i="1"/>
  <c r="H170" i="1"/>
  <c r="B170" i="1"/>
  <c r="B169" i="1"/>
  <c r="G172" i="1" l="1"/>
  <c r="E172" i="1"/>
  <c r="F172" i="1"/>
  <c r="D172" i="1"/>
  <c r="B172" i="1"/>
  <c r="B180" i="1"/>
  <c r="N170" i="1"/>
  <c r="B30" i="9"/>
  <c r="B28" i="9"/>
  <c r="B27" i="9"/>
  <c r="B31" i="9"/>
  <c r="B38" i="10"/>
  <c r="B37" i="10"/>
  <c r="I28" i="10"/>
  <c r="C29" i="10"/>
  <c r="B30" i="10"/>
  <c r="N22" i="10"/>
  <c r="N21" i="10"/>
  <c r="N20" i="10"/>
  <c r="N24" i="10" s="1"/>
  <c r="B13" i="10"/>
  <c r="M11" i="10"/>
  <c r="J11" i="10"/>
  <c r="I11" i="10"/>
  <c r="H11" i="10"/>
  <c r="F11" i="10"/>
  <c r="E11" i="10"/>
  <c r="N6" i="10"/>
  <c r="N5" i="10"/>
  <c r="N4" i="10"/>
  <c r="N8" i="10" s="1"/>
  <c r="N40" i="10" s="1"/>
  <c r="C103" i="1"/>
  <c r="D103" i="1"/>
  <c r="F103" i="1"/>
  <c r="G103" i="1"/>
  <c r="H103" i="1"/>
  <c r="I103" i="1"/>
  <c r="J103" i="1"/>
  <c r="K103" i="1"/>
  <c r="L103" i="1"/>
  <c r="M103" i="1"/>
  <c r="B103" i="1"/>
  <c r="B105" i="1"/>
  <c r="B104" i="1"/>
  <c r="B106" i="1"/>
  <c r="C94" i="1"/>
  <c r="D94" i="1"/>
  <c r="E94" i="1"/>
  <c r="F94" i="1"/>
  <c r="G94" i="1"/>
  <c r="H94" i="1"/>
  <c r="I94" i="1"/>
  <c r="J94" i="1"/>
  <c r="K94" i="1"/>
  <c r="L94" i="1"/>
  <c r="M94" i="1"/>
  <c r="B94" i="1"/>
  <c r="B96" i="1"/>
  <c r="B95" i="1"/>
  <c r="B97" i="1"/>
  <c r="L12" i="1"/>
  <c r="L13" i="1"/>
  <c r="L15" i="1"/>
  <c r="L14" i="1"/>
  <c r="L16" i="1"/>
  <c r="L4" i="1"/>
  <c r="L5" i="1"/>
  <c r="L7" i="1"/>
  <c r="B5" i="1"/>
  <c r="N4" i="2"/>
  <c r="N6" i="2"/>
  <c r="N5" i="2"/>
  <c r="N27" i="10" l="1"/>
  <c r="L11" i="10"/>
  <c r="H28" i="10"/>
  <c r="G30" i="10"/>
  <c r="J28" i="10"/>
  <c r="K29" i="10"/>
  <c r="D29" i="10"/>
  <c r="L29" i="10"/>
  <c r="E28" i="10"/>
  <c r="M28" i="10"/>
  <c r="L14" i="10"/>
  <c r="J13" i="10"/>
  <c r="D13" i="10"/>
  <c r="M13" i="10"/>
  <c r="E13" i="10"/>
  <c r="N11" i="10"/>
  <c r="E29" i="10"/>
  <c r="I14" i="10"/>
  <c r="I13" i="10"/>
  <c r="N36" i="10"/>
  <c r="N37" i="10"/>
  <c r="N38" i="10"/>
  <c r="M29" i="10"/>
  <c r="I29" i="10"/>
  <c r="J29" i="10"/>
  <c r="I30" i="10"/>
  <c r="J30" i="10"/>
  <c r="M30" i="10"/>
  <c r="J12" i="10"/>
  <c r="J14" i="10"/>
  <c r="H30" i="10"/>
  <c r="F14" i="10"/>
  <c r="F13" i="10"/>
  <c r="F12" i="10"/>
  <c r="H13" i="10"/>
  <c r="H14" i="10"/>
  <c r="M14" i="10"/>
  <c r="I12" i="10"/>
  <c r="M12" i="10"/>
  <c r="M15" i="10" s="1"/>
  <c r="G13" i="10"/>
  <c r="K14" i="10"/>
  <c r="E30" i="10"/>
  <c r="E14" i="10"/>
  <c r="E12" i="10"/>
  <c r="D30" i="10"/>
  <c r="D12" i="10"/>
  <c r="D14" i="10"/>
  <c r="C14" i="10"/>
  <c r="N176" i="1"/>
  <c r="N178" i="1"/>
  <c r="N169" i="1"/>
  <c r="N172" i="1" s="1"/>
  <c r="B28" i="10"/>
  <c r="B29" i="10"/>
  <c r="B12" i="10"/>
  <c r="B14" i="10"/>
  <c r="C28" i="10"/>
  <c r="K28" i="10"/>
  <c r="H12" i="10"/>
  <c r="C13" i="10"/>
  <c r="K13" i="10"/>
  <c r="D28" i="10"/>
  <c r="L28" i="10"/>
  <c r="G29" i="10"/>
  <c r="G14" i="10"/>
  <c r="H29" i="10"/>
  <c r="C30" i="10"/>
  <c r="K30" i="10"/>
  <c r="C40" i="10"/>
  <c r="K12" i="10"/>
  <c r="G28" i="10"/>
  <c r="M32" i="10" l="1"/>
  <c r="L32" i="10"/>
  <c r="L15" i="10"/>
  <c r="J15" i="10"/>
  <c r="K15" i="10"/>
  <c r="K32" i="10"/>
  <c r="J32" i="10"/>
  <c r="I15" i="10"/>
  <c r="I32" i="10"/>
  <c r="F15" i="10"/>
  <c r="H15" i="10"/>
  <c r="H32" i="10"/>
  <c r="G15" i="10"/>
  <c r="G32" i="10"/>
  <c r="E15" i="10"/>
  <c r="E32" i="10"/>
  <c r="D15" i="10"/>
  <c r="D32" i="10"/>
  <c r="C15" i="10"/>
  <c r="B15" i="10"/>
  <c r="C32" i="10"/>
  <c r="N14" i="10"/>
  <c r="B32" i="10"/>
  <c r="N13" i="10"/>
  <c r="N30" i="10"/>
  <c r="N29" i="10"/>
  <c r="N28" i="10"/>
  <c r="N32" i="10" s="1"/>
  <c r="N12" i="10"/>
  <c r="N15" i="10" l="1"/>
  <c r="C49" i="7"/>
  <c r="D49" i="7"/>
  <c r="D121" i="1" s="1"/>
  <c r="E49" i="7"/>
  <c r="F49" i="7"/>
  <c r="G49" i="7"/>
  <c r="H49" i="7"/>
  <c r="I49" i="7"/>
  <c r="J49" i="7"/>
  <c r="K49" i="7"/>
  <c r="L49" i="7"/>
  <c r="M49" i="7"/>
  <c r="C50" i="7"/>
  <c r="D50" i="7"/>
  <c r="G50" i="7"/>
  <c r="H50" i="7"/>
  <c r="I50" i="7"/>
  <c r="K50" i="7"/>
  <c r="L50" i="7"/>
  <c r="M50" i="7"/>
  <c r="C52" i="7"/>
  <c r="D52" i="7"/>
  <c r="F52" i="7"/>
  <c r="H52" i="7"/>
  <c r="I52" i="7"/>
  <c r="J52" i="7"/>
  <c r="K52" i="7"/>
  <c r="L52" i="7"/>
  <c r="M52" i="7"/>
  <c r="C51" i="7"/>
  <c r="D51" i="7"/>
  <c r="G51" i="7"/>
  <c r="H51" i="7"/>
  <c r="I51" i="7"/>
  <c r="J51" i="7"/>
  <c r="K51" i="7"/>
  <c r="L51" i="7"/>
  <c r="M51" i="7"/>
  <c r="C53" i="7"/>
  <c r="D53" i="7"/>
  <c r="E53" i="7"/>
  <c r="F53" i="7"/>
  <c r="G53" i="7"/>
  <c r="H53" i="7"/>
  <c r="I53" i="7"/>
  <c r="J53" i="7"/>
  <c r="K53" i="7"/>
  <c r="L53" i="7"/>
  <c r="M53" i="7"/>
  <c r="B53" i="7"/>
  <c r="B51" i="7"/>
  <c r="B52" i="7"/>
  <c r="B50" i="7"/>
  <c r="B49" i="7"/>
  <c r="C44" i="7"/>
  <c r="D44" i="7"/>
  <c r="E44" i="7"/>
  <c r="G44" i="7"/>
  <c r="H44" i="7"/>
  <c r="H46" i="7" s="1"/>
  <c r="I44" i="7"/>
  <c r="J44" i="7"/>
  <c r="K44" i="7"/>
  <c r="L44" i="7"/>
  <c r="M44" i="7"/>
  <c r="C42" i="7"/>
  <c r="D42" i="7"/>
  <c r="E42" i="7"/>
  <c r="F42" i="7"/>
  <c r="G42" i="7"/>
  <c r="I42" i="7"/>
  <c r="J42" i="7"/>
  <c r="K42" i="7"/>
  <c r="L42" i="7"/>
  <c r="M42" i="7"/>
  <c r="C43" i="7"/>
  <c r="D43" i="7"/>
  <c r="F43" i="7"/>
  <c r="J43" i="7"/>
  <c r="K43" i="7"/>
  <c r="L43" i="7"/>
  <c r="M43" i="7"/>
  <c r="B42" i="7"/>
  <c r="B43" i="7"/>
  <c r="B44" i="7"/>
  <c r="C41" i="7"/>
  <c r="D41" i="7"/>
  <c r="E41" i="7"/>
  <c r="K41" i="7"/>
  <c r="L41" i="7"/>
  <c r="M41" i="7"/>
  <c r="B41" i="7"/>
  <c r="D40" i="7"/>
  <c r="D112" i="1" s="1"/>
  <c r="E40" i="7"/>
  <c r="J40" i="7"/>
  <c r="L40" i="7"/>
  <c r="M40" i="7"/>
  <c r="M46" i="7" s="1"/>
  <c r="C40" i="7"/>
  <c r="M55" i="7" l="1"/>
  <c r="L55" i="7"/>
  <c r="L46" i="7"/>
  <c r="I46" i="7"/>
  <c r="K55" i="7"/>
  <c r="K46" i="7"/>
  <c r="G46" i="7"/>
  <c r="I55" i="7"/>
  <c r="J55" i="7"/>
  <c r="J46" i="7"/>
  <c r="H55" i="7"/>
  <c r="G55" i="7"/>
  <c r="F55" i="7"/>
  <c r="F46" i="7"/>
  <c r="D55" i="7"/>
  <c r="D46" i="7"/>
  <c r="B46" i="7"/>
  <c r="B55" i="7"/>
  <c r="M28" i="9" l="1"/>
  <c r="M29" i="9"/>
  <c r="M30" i="9"/>
  <c r="M31" i="9"/>
  <c r="M27" i="9"/>
  <c r="M32" i="9" s="1"/>
  <c r="M31" i="4"/>
  <c r="M43" i="4"/>
  <c r="M41" i="4"/>
  <c r="M42" i="4"/>
  <c r="M40" i="4"/>
  <c r="M39" i="4"/>
  <c r="M32" i="4" l="1"/>
  <c r="M37" i="4" s="1"/>
  <c r="M34" i="4"/>
  <c r="M33" i="4"/>
  <c r="M35" i="4"/>
  <c r="M14" i="2" l="1"/>
  <c r="M15" i="2"/>
  <c r="M13" i="2"/>
  <c r="M12" i="2"/>
  <c r="M16" i="2"/>
  <c r="M18" i="2" l="1"/>
  <c r="N103" i="1"/>
  <c r="N4" i="9"/>
  <c r="N36" i="9" l="1"/>
  <c r="N94" i="1" l="1"/>
  <c r="C35" i="9"/>
  <c r="M102" i="1" l="1"/>
  <c r="L102" i="1"/>
  <c r="K102" i="1"/>
  <c r="J102" i="1"/>
  <c r="I102" i="1"/>
  <c r="H102" i="1"/>
  <c r="G102" i="1"/>
  <c r="F102" i="1"/>
  <c r="C102" i="1"/>
  <c r="B102" i="1"/>
  <c r="B108" i="1" s="1"/>
  <c r="M93" i="1"/>
  <c r="L93" i="1"/>
  <c r="K93" i="1"/>
  <c r="J93" i="1"/>
  <c r="I93" i="1"/>
  <c r="H93" i="1"/>
  <c r="G93" i="1"/>
  <c r="F93" i="1"/>
  <c r="C93" i="1"/>
  <c r="B93" i="1"/>
  <c r="B99" i="1" s="1"/>
  <c r="G66" i="1"/>
  <c r="F66" i="1"/>
  <c r="E66" i="1"/>
  <c r="D66" i="1"/>
  <c r="C66" i="1"/>
  <c r="G67" i="1"/>
  <c r="F67" i="1"/>
  <c r="E67" i="1"/>
  <c r="D67" i="1"/>
  <c r="C67" i="1"/>
  <c r="B66" i="1"/>
  <c r="B67" i="1"/>
  <c r="G56" i="1"/>
  <c r="E56" i="1"/>
  <c r="D56" i="1"/>
  <c r="C56" i="1"/>
  <c r="G58" i="1"/>
  <c r="F58" i="1"/>
  <c r="E58" i="1"/>
  <c r="D58" i="1"/>
  <c r="C58" i="1"/>
  <c r="B56" i="1"/>
  <c r="B58" i="1"/>
  <c r="G106" i="1"/>
  <c r="F106" i="1"/>
  <c r="E106" i="1"/>
  <c r="D106" i="1"/>
  <c r="C106" i="1"/>
  <c r="G97" i="1"/>
  <c r="F97" i="1"/>
  <c r="E97" i="1"/>
  <c r="D97" i="1"/>
  <c r="C97" i="1"/>
  <c r="G61" i="1" l="1"/>
  <c r="G70" i="1"/>
  <c r="F70" i="1"/>
  <c r="F61" i="1"/>
  <c r="D61" i="1"/>
  <c r="E61" i="1"/>
  <c r="E70" i="1"/>
  <c r="D70" i="1"/>
  <c r="C61" i="1"/>
  <c r="C70" i="1"/>
  <c r="B61" i="1"/>
  <c r="B70" i="1"/>
  <c r="G30" i="8"/>
  <c r="G29" i="8"/>
  <c r="F30" i="8"/>
  <c r="E30" i="8"/>
  <c r="D30" i="8"/>
  <c r="B30" i="8"/>
  <c r="F29" i="8"/>
  <c r="E29" i="8"/>
  <c r="D29" i="8"/>
  <c r="C29" i="8"/>
  <c r="C32" i="8" s="1"/>
  <c r="B29" i="8"/>
  <c r="K40" i="8"/>
  <c r="J40" i="8"/>
  <c r="I40" i="8"/>
  <c r="D40" i="8"/>
  <c r="C14" i="8"/>
  <c r="G32" i="8" l="1"/>
  <c r="F32" i="8"/>
  <c r="E32" i="8"/>
  <c r="D32" i="8"/>
  <c r="B32" i="8"/>
  <c r="E13" i="8"/>
  <c r="E40" i="8"/>
  <c r="G14" i="8"/>
  <c r="G40" i="8"/>
  <c r="F13" i="8"/>
  <c r="F40" i="8"/>
  <c r="E14" i="8"/>
  <c r="G13" i="8"/>
  <c r="B14" i="8"/>
  <c r="B16" i="8" s="1"/>
  <c r="C13" i="8"/>
  <c r="C16" i="8" s="1"/>
  <c r="D13" i="8"/>
  <c r="D14" i="8"/>
  <c r="F14" i="8"/>
  <c r="B35" i="9"/>
  <c r="J24" i="9"/>
  <c r="J31" i="9" s="1"/>
  <c r="G27" i="9"/>
  <c r="C24" i="9"/>
  <c r="K15" i="9"/>
  <c r="J8" i="9"/>
  <c r="I15" i="9"/>
  <c r="F15" i="9"/>
  <c r="D15" i="9"/>
  <c r="C8" i="9"/>
  <c r="B15" i="9"/>
  <c r="L15" i="9" l="1"/>
  <c r="J15" i="9"/>
  <c r="J40" i="9"/>
  <c r="G16" i="8"/>
  <c r="H15" i="9"/>
  <c r="H40" i="9"/>
  <c r="F16" i="8"/>
  <c r="E16" i="8"/>
  <c r="D16" i="8"/>
  <c r="D28" i="9"/>
  <c r="D27" i="9"/>
  <c r="D30" i="9"/>
  <c r="D31" i="9"/>
  <c r="D29" i="9"/>
  <c r="C30" i="9"/>
  <c r="C29" i="9"/>
  <c r="C31" i="9"/>
  <c r="C27" i="9"/>
  <c r="C28" i="9"/>
  <c r="G12" i="9"/>
  <c r="G15" i="9"/>
  <c r="G29" i="9"/>
  <c r="G31" i="9"/>
  <c r="G30" i="9"/>
  <c r="G28" i="9"/>
  <c r="H31" i="9"/>
  <c r="H30" i="9"/>
  <c r="H29" i="9"/>
  <c r="H28" i="9"/>
  <c r="H27" i="9"/>
  <c r="J28" i="9"/>
  <c r="J29" i="9"/>
  <c r="J30" i="9"/>
  <c r="J27" i="9"/>
  <c r="F31" i="9"/>
  <c r="F29" i="9"/>
  <c r="F30" i="9"/>
  <c r="F28" i="9"/>
  <c r="F27" i="9"/>
  <c r="I31" i="9"/>
  <c r="I28" i="9"/>
  <c r="I29" i="9"/>
  <c r="I30" i="9"/>
  <c r="I27" i="9"/>
  <c r="K30" i="9"/>
  <c r="K28" i="9"/>
  <c r="K31" i="9"/>
  <c r="K29" i="9"/>
  <c r="K27" i="9"/>
  <c r="L30" i="9"/>
  <c r="L31" i="9"/>
  <c r="L29" i="9"/>
  <c r="L28" i="9"/>
  <c r="L27" i="9"/>
  <c r="F12" i="9"/>
  <c r="F14" i="9"/>
  <c r="F13" i="9"/>
  <c r="G11" i="9"/>
  <c r="G40" i="9"/>
  <c r="G13" i="9"/>
  <c r="H13" i="9"/>
  <c r="I13" i="9"/>
  <c r="I40" i="9"/>
  <c r="J13" i="9"/>
  <c r="K13" i="9"/>
  <c r="K40" i="9"/>
  <c r="L13" i="9"/>
  <c r="M40" i="9"/>
  <c r="M13" i="9"/>
  <c r="F11" i="9"/>
  <c r="F40" i="9"/>
  <c r="D40" i="9"/>
  <c r="D12" i="9"/>
  <c r="C15" i="9"/>
  <c r="C12" i="9"/>
  <c r="B12" i="9"/>
  <c r="B14" i="9"/>
  <c r="B13" i="9"/>
  <c r="B11" i="9"/>
  <c r="L11" i="9"/>
  <c r="L12" i="9"/>
  <c r="M11" i="9"/>
  <c r="M12" i="9"/>
  <c r="H11" i="9"/>
  <c r="H12" i="9"/>
  <c r="K11" i="9"/>
  <c r="K12" i="9"/>
  <c r="J11" i="9"/>
  <c r="J12" i="9"/>
  <c r="I11" i="9"/>
  <c r="I12" i="9"/>
  <c r="D11" i="9"/>
  <c r="C11" i="9"/>
  <c r="M66" i="1"/>
  <c r="L66" i="1"/>
  <c r="M67" i="1"/>
  <c r="L67" i="1"/>
  <c r="M70" i="1" l="1"/>
  <c r="L32" i="9"/>
  <c r="K32" i="9"/>
  <c r="I32" i="9"/>
  <c r="L70" i="1"/>
  <c r="H32" i="9"/>
  <c r="G32" i="9"/>
  <c r="F32" i="9"/>
  <c r="B16" i="9"/>
  <c r="F16" i="9"/>
  <c r="M106" i="1" l="1"/>
  <c r="M104" i="1"/>
  <c r="M105" i="1"/>
  <c r="L106" i="1"/>
  <c r="L104" i="1"/>
  <c r="L105" i="1"/>
  <c r="K105" i="1"/>
  <c r="M97" i="1"/>
  <c r="M95" i="1"/>
  <c r="M96" i="1"/>
  <c r="L97" i="1"/>
  <c r="L95" i="1"/>
  <c r="L96" i="1"/>
  <c r="K96" i="1"/>
  <c r="M56" i="1"/>
  <c r="M61" i="1" s="1"/>
  <c r="M58" i="1"/>
  <c r="L56" i="1"/>
  <c r="L58" i="1"/>
  <c r="K104" i="1"/>
  <c r="K95" i="1"/>
  <c r="M108" i="1" l="1"/>
  <c r="M99" i="1"/>
  <c r="L61" i="1"/>
  <c r="L108" i="1"/>
  <c r="L99" i="1"/>
  <c r="K66" i="1"/>
  <c r="K67" i="1"/>
  <c r="K56" i="1"/>
  <c r="K58" i="1"/>
  <c r="K70" i="1" l="1"/>
  <c r="K61" i="1"/>
  <c r="M14" i="8"/>
  <c r="K14" i="8"/>
  <c r="M14" i="9" l="1"/>
  <c r="M16" i="9" s="1"/>
  <c r="L14" i="9"/>
  <c r="L16" i="9" s="1"/>
  <c r="J105" i="1"/>
  <c r="J96" i="1"/>
  <c r="J66" i="1"/>
  <c r="J70" i="1" s="1"/>
  <c r="J56" i="1"/>
  <c r="J58" i="1"/>
  <c r="J104" i="1"/>
  <c r="J95" i="1"/>
  <c r="K30" i="8"/>
  <c r="J61" i="1" l="1"/>
  <c r="K106" i="1"/>
  <c r="K108" i="1" s="1"/>
  <c r="J106" i="1"/>
  <c r="J108" i="1" s="1"/>
  <c r="K97" i="1"/>
  <c r="K99" i="1" s="1"/>
  <c r="J97" i="1"/>
  <c r="J99" i="1" s="1"/>
  <c r="I14" i="8" l="1"/>
  <c r="I13" i="8"/>
  <c r="I16" i="8" l="1"/>
  <c r="I97" i="1"/>
  <c r="I106" i="1"/>
  <c r="I105" i="1" l="1"/>
  <c r="I96" i="1"/>
  <c r="I104" i="1"/>
  <c r="I67" i="1"/>
  <c r="I70" i="1" s="1"/>
  <c r="I95" i="1"/>
  <c r="I58" i="1"/>
  <c r="I61" i="1" s="1"/>
  <c r="I38" i="5"/>
  <c r="I37" i="5"/>
  <c r="I36" i="5"/>
  <c r="I99" i="1" l="1"/>
  <c r="I108" i="1"/>
  <c r="H67" i="1"/>
  <c r="N67" i="1" s="1"/>
  <c r="H66" i="1"/>
  <c r="H70" i="1" l="1"/>
  <c r="H56" i="1"/>
  <c r="H58" i="1"/>
  <c r="H106" i="1"/>
  <c r="H104" i="1"/>
  <c r="G104" i="1"/>
  <c r="F104" i="1"/>
  <c r="F108" i="1" s="1"/>
  <c r="E104" i="1"/>
  <c r="D104" i="1"/>
  <c r="C104" i="1"/>
  <c r="H105" i="1"/>
  <c r="G105" i="1"/>
  <c r="F105" i="1"/>
  <c r="E105" i="1"/>
  <c r="D105" i="1"/>
  <c r="C105" i="1"/>
  <c r="H97" i="1"/>
  <c r="H95" i="1"/>
  <c r="G95" i="1"/>
  <c r="F95" i="1"/>
  <c r="F99" i="1" s="1"/>
  <c r="E95" i="1"/>
  <c r="D95" i="1"/>
  <c r="D99" i="1" s="1"/>
  <c r="C95" i="1"/>
  <c r="H96" i="1"/>
  <c r="G96" i="1"/>
  <c r="E96" i="1"/>
  <c r="D96" i="1"/>
  <c r="C96" i="1"/>
  <c r="N22" i="8"/>
  <c r="H30" i="8"/>
  <c r="H14" i="8"/>
  <c r="H16" i="8" s="1"/>
  <c r="H108" i="1" l="1"/>
  <c r="H99" i="1"/>
  <c r="N56" i="1"/>
  <c r="H61" i="1"/>
  <c r="G108" i="1"/>
  <c r="G99" i="1"/>
  <c r="D108" i="1"/>
  <c r="N106" i="1"/>
  <c r="N97" i="1"/>
  <c r="N104" i="1"/>
  <c r="C108" i="1"/>
  <c r="C99" i="1"/>
  <c r="N38" i="8"/>
  <c r="K14" i="9"/>
  <c r="K16" i="9" s="1"/>
  <c r="H14" i="9"/>
  <c r="H16" i="9" s="1"/>
  <c r="D14" i="9"/>
  <c r="C13" i="9"/>
  <c r="N5" i="9"/>
  <c r="N6" i="9"/>
  <c r="B40" i="9" l="1"/>
  <c r="B32" i="9"/>
  <c r="C14" i="9"/>
  <c r="C16" i="9" s="1"/>
  <c r="G14" i="9"/>
  <c r="G16" i="9" s="1"/>
  <c r="N38" i="9"/>
  <c r="N37" i="9"/>
  <c r="N58" i="1"/>
  <c r="N61" i="1" s="1"/>
  <c r="I14" i="9"/>
  <c r="I16" i="9" s="1"/>
  <c r="D13" i="9"/>
  <c r="D16" i="9" s="1"/>
  <c r="D32" i="9"/>
  <c r="C32" i="9"/>
  <c r="C40" i="9"/>
  <c r="J14" i="9"/>
  <c r="G87" i="1"/>
  <c r="J32" i="9" l="1"/>
  <c r="J16" i="9"/>
  <c r="M161" i="1" l="1"/>
  <c r="M160" i="1"/>
  <c r="M163" i="1" s="1"/>
  <c r="C115" i="1" l="1"/>
  <c r="M7" i="1"/>
  <c r="K7" i="1"/>
  <c r="J7" i="1"/>
  <c r="G7" i="1"/>
  <c r="D7" i="1"/>
  <c r="M5" i="1"/>
  <c r="K5" i="1"/>
  <c r="J5" i="1"/>
  <c r="I5" i="1"/>
  <c r="H5" i="1"/>
  <c r="G5" i="1"/>
  <c r="F5" i="1"/>
  <c r="E5" i="1"/>
  <c r="D5" i="1"/>
  <c r="M4" i="1"/>
  <c r="K4" i="1"/>
  <c r="J4" i="1"/>
  <c r="I4" i="1"/>
  <c r="H4" i="1"/>
  <c r="G4" i="1"/>
  <c r="F4" i="1"/>
  <c r="E4" i="1"/>
  <c r="D4" i="1"/>
  <c r="M3" i="1"/>
  <c r="J3" i="1"/>
  <c r="I3" i="1"/>
  <c r="H3" i="1"/>
  <c r="G3" i="1"/>
  <c r="F3" i="1"/>
  <c r="E3" i="1"/>
  <c r="C7" i="1"/>
  <c r="C4" i="1"/>
  <c r="C3" i="1"/>
  <c r="M9" i="1" l="1"/>
  <c r="J9" i="1"/>
  <c r="I9" i="1"/>
  <c r="H9" i="1"/>
  <c r="G9" i="1"/>
  <c r="F9" i="1"/>
  <c r="D9" i="1"/>
  <c r="C9" i="1"/>
  <c r="B7" i="1"/>
  <c r="B4" i="1"/>
  <c r="N95" i="1" l="1"/>
  <c r="J30" i="8"/>
  <c r="N21" i="8"/>
  <c r="K13" i="8"/>
  <c r="K16" i="8" s="1"/>
  <c r="J14" i="8"/>
  <c r="N24" i="8" l="1"/>
  <c r="N28" i="8" s="1"/>
  <c r="N37" i="8"/>
  <c r="N14" i="8"/>
  <c r="I30" i="8"/>
  <c r="I29" i="8"/>
  <c r="J29" i="8"/>
  <c r="J32" i="8" s="1"/>
  <c r="K32" i="8"/>
  <c r="N96" i="1"/>
  <c r="L29" i="8"/>
  <c r="L32" i="8" s="1"/>
  <c r="H29" i="8"/>
  <c r="H32" i="8" s="1"/>
  <c r="M13" i="8"/>
  <c r="M16" i="8" s="1"/>
  <c r="J13" i="8"/>
  <c r="J16" i="8" s="1"/>
  <c r="I32" i="8" l="1"/>
  <c r="N31" i="8"/>
  <c r="N40" i="8"/>
  <c r="N30" i="8"/>
  <c r="N27" i="8"/>
  <c r="N66" i="1"/>
  <c r="N70" i="1" s="1"/>
  <c r="N13" i="8"/>
  <c r="N16" i="8" s="1"/>
  <c r="N29" i="8"/>
  <c r="N32" i="8" l="1"/>
  <c r="D31" i="2"/>
  <c r="C28" i="2" l="1"/>
  <c r="M39" i="1" l="1"/>
  <c r="L39" i="1"/>
  <c r="K39" i="1"/>
  <c r="J39" i="1"/>
  <c r="I39" i="1"/>
  <c r="H39" i="1"/>
  <c r="H239" i="1" s="1"/>
  <c r="G39" i="1"/>
  <c r="F39" i="1"/>
  <c r="E39" i="1"/>
  <c r="D39" i="1"/>
  <c r="C39" i="1"/>
  <c r="M37" i="1"/>
  <c r="L37" i="1"/>
  <c r="K37" i="1"/>
  <c r="J37" i="1"/>
  <c r="I37" i="1"/>
  <c r="H37" i="1"/>
  <c r="G37" i="1"/>
  <c r="F37" i="1"/>
  <c r="E37" i="1"/>
  <c r="D37" i="1"/>
  <c r="C37" i="1"/>
  <c r="M38" i="1"/>
  <c r="L38" i="1"/>
  <c r="K38" i="1"/>
  <c r="J38" i="1"/>
  <c r="I38" i="1"/>
  <c r="H38" i="1"/>
  <c r="G38" i="1"/>
  <c r="F38" i="1"/>
  <c r="E38" i="1"/>
  <c r="D38" i="1"/>
  <c r="C38" i="1"/>
  <c r="M36" i="1"/>
  <c r="L36" i="1"/>
  <c r="K36" i="1"/>
  <c r="J36" i="1"/>
  <c r="I36" i="1"/>
  <c r="H36" i="1"/>
  <c r="G36" i="1"/>
  <c r="F36" i="1"/>
  <c r="E36" i="1"/>
  <c r="D36" i="1"/>
  <c r="C36" i="1"/>
  <c r="M35" i="1"/>
  <c r="L35" i="1"/>
  <c r="K35" i="1"/>
  <c r="J35" i="1"/>
  <c r="I35" i="1"/>
  <c r="H35" i="1"/>
  <c r="F35" i="1"/>
  <c r="E35" i="1"/>
  <c r="C35" i="1"/>
  <c r="C235" i="1" s="1"/>
  <c r="M16" i="1"/>
  <c r="K16" i="1"/>
  <c r="J16" i="1"/>
  <c r="I16" i="1"/>
  <c r="H16" i="1"/>
  <c r="G16" i="1"/>
  <c r="E16" i="1"/>
  <c r="D16" i="1"/>
  <c r="C16" i="1"/>
  <c r="M14" i="1"/>
  <c r="K14" i="1"/>
  <c r="J14" i="1"/>
  <c r="I14" i="1"/>
  <c r="H14" i="1"/>
  <c r="F14" i="1"/>
  <c r="E14" i="1"/>
  <c r="D14" i="1"/>
  <c r="C14" i="1"/>
  <c r="M15" i="1"/>
  <c r="K15" i="1"/>
  <c r="J15" i="1"/>
  <c r="I15" i="1"/>
  <c r="H15" i="1"/>
  <c r="G15" i="1"/>
  <c r="F15" i="1"/>
  <c r="E15" i="1"/>
  <c r="D15" i="1"/>
  <c r="C15" i="1"/>
  <c r="M13" i="1"/>
  <c r="K13" i="1"/>
  <c r="J13" i="1"/>
  <c r="I13" i="1"/>
  <c r="H13" i="1"/>
  <c r="G13" i="1"/>
  <c r="F13" i="1"/>
  <c r="E13" i="1"/>
  <c r="D13" i="1"/>
  <c r="C13" i="1"/>
  <c r="J12" i="1"/>
  <c r="I12" i="1"/>
  <c r="H12" i="1"/>
  <c r="F12" i="1"/>
  <c r="E12" i="1"/>
  <c r="C12" i="1"/>
  <c r="M78" i="1"/>
  <c r="L78" i="1"/>
  <c r="K78" i="1"/>
  <c r="J78" i="1"/>
  <c r="I78" i="1"/>
  <c r="G78" i="1"/>
  <c r="F78" i="1"/>
  <c r="E78" i="1"/>
  <c r="D78" i="1"/>
  <c r="C78" i="1"/>
  <c r="M76" i="1"/>
  <c r="L76" i="1"/>
  <c r="K76" i="1"/>
  <c r="J76" i="1"/>
  <c r="I76" i="1"/>
  <c r="H76" i="1"/>
  <c r="G76" i="1"/>
  <c r="F76" i="1"/>
  <c r="E76" i="1"/>
  <c r="C76" i="1"/>
  <c r="M77" i="1"/>
  <c r="L77" i="1"/>
  <c r="K77" i="1"/>
  <c r="J77" i="1"/>
  <c r="I77" i="1"/>
  <c r="H77" i="1"/>
  <c r="G77" i="1"/>
  <c r="F77" i="1"/>
  <c r="E77" i="1"/>
  <c r="D77" i="1"/>
  <c r="C77" i="1"/>
  <c r="M75" i="1"/>
  <c r="L75" i="1"/>
  <c r="K75" i="1"/>
  <c r="J75" i="1"/>
  <c r="I75" i="1"/>
  <c r="H75" i="1"/>
  <c r="G75" i="1"/>
  <c r="F75" i="1"/>
  <c r="E75" i="1"/>
  <c r="D75" i="1"/>
  <c r="C75" i="1"/>
  <c r="M74" i="1"/>
  <c r="L74" i="1"/>
  <c r="K74" i="1"/>
  <c r="J74" i="1"/>
  <c r="I74" i="1"/>
  <c r="H74" i="1"/>
  <c r="G74" i="1"/>
  <c r="F74" i="1"/>
  <c r="M41" i="1" l="1"/>
  <c r="M80" i="1"/>
  <c r="M237" i="1"/>
  <c r="M236" i="1"/>
  <c r="K41" i="1"/>
  <c r="K237" i="1"/>
  <c r="M235" i="1"/>
  <c r="L237" i="1"/>
  <c r="L236" i="1"/>
  <c r="K236" i="1"/>
  <c r="K80" i="1"/>
  <c r="J18" i="1"/>
  <c r="J41" i="1"/>
  <c r="J80" i="1"/>
  <c r="J235" i="1"/>
  <c r="J237" i="1"/>
  <c r="J236" i="1"/>
  <c r="I80" i="1"/>
  <c r="I239" i="1"/>
  <c r="I41" i="1"/>
  <c r="I237" i="1"/>
  <c r="I18" i="1"/>
  <c r="I236" i="1"/>
  <c r="H18" i="1"/>
  <c r="I235" i="1"/>
  <c r="H80" i="1"/>
  <c r="H41" i="1"/>
  <c r="H237" i="1"/>
  <c r="G41" i="1"/>
  <c r="G80" i="1"/>
  <c r="G237" i="1"/>
  <c r="F235" i="1"/>
  <c r="F80" i="1"/>
  <c r="F237" i="1"/>
  <c r="F41" i="1"/>
  <c r="F18" i="1"/>
  <c r="E237" i="1"/>
  <c r="E41" i="1"/>
  <c r="E18" i="1"/>
  <c r="D18" i="1"/>
  <c r="D41" i="1"/>
  <c r="C237" i="1"/>
  <c r="J239" i="1"/>
  <c r="K239" i="1"/>
  <c r="L239" i="1"/>
  <c r="M239" i="1"/>
  <c r="M238" i="1"/>
  <c r="L238" i="1"/>
  <c r="J238" i="1"/>
  <c r="K238" i="1"/>
  <c r="G236" i="1"/>
  <c r="H236" i="1"/>
  <c r="C236" i="1"/>
  <c r="D236" i="1"/>
  <c r="H235" i="1"/>
  <c r="E236" i="1"/>
  <c r="G235" i="1"/>
  <c r="F236" i="1"/>
  <c r="N22" i="5"/>
  <c r="N21" i="5"/>
  <c r="N24" i="5" s="1"/>
  <c r="N6" i="5"/>
  <c r="N5" i="5"/>
  <c r="B39" i="1"/>
  <c r="B16" i="1"/>
  <c r="B37" i="1"/>
  <c r="B14" i="1"/>
  <c r="B38" i="1"/>
  <c r="B36" i="1"/>
  <c r="B35" i="1"/>
  <c r="B13" i="1"/>
  <c r="M241" i="1" l="1"/>
  <c r="J241" i="1"/>
  <c r="N27" i="5"/>
  <c r="B41" i="1"/>
  <c r="J160" i="1"/>
  <c r="J161" i="1"/>
  <c r="G153" i="1"/>
  <c r="G239" i="1" s="1"/>
  <c r="F153" i="1"/>
  <c r="F239" i="1" s="1"/>
  <c r="E153" i="1"/>
  <c r="D153" i="1"/>
  <c r="D239" i="1" s="1"/>
  <c r="C153" i="1"/>
  <c r="C239" i="1" s="1"/>
  <c r="B153" i="1"/>
  <c r="G152" i="1"/>
  <c r="F152" i="1"/>
  <c r="E152" i="1"/>
  <c r="D152" i="1"/>
  <c r="C152" i="1"/>
  <c r="C238" i="1" s="1"/>
  <c r="B152" i="1"/>
  <c r="H140" i="1"/>
  <c r="H131" i="1"/>
  <c r="J86" i="1"/>
  <c r="H83" i="1"/>
  <c r="L44" i="1"/>
  <c r="H44" i="1"/>
  <c r="H253" i="1" s="1"/>
  <c r="N38" i="5"/>
  <c r="M38" i="5"/>
  <c r="N37" i="5"/>
  <c r="M37" i="5"/>
  <c r="G38" i="5"/>
  <c r="F38" i="5"/>
  <c r="E38" i="5"/>
  <c r="D38" i="5"/>
  <c r="C38" i="5"/>
  <c r="B38" i="5"/>
  <c r="N177" i="1" s="1"/>
  <c r="N180" i="1" s="1"/>
  <c r="G37" i="5"/>
  <c r="F37" i="5"/>
  <c r="E37" i="5"/>
  <c r="D37" i="5"/>
  <c r="C37" i="5"/>
  <c r="B37" i="5"/>
  <c r="N22" i="7"/>
  <c r="J163" i="1" l="1"/>
  <c r="G155" i="1"/>
  <c r="G238" i="1"/>
  <c r="G241" i="1" s="1"/>
  <c r="F155" i="1"/>
  <c r="F238" i="1"/>
  <c r="F241" i="1" s="1"/>
  <c r="C241" i="1"/>
  <c r="E155" i="1"/>
  <c r="E238" i="1"/>
  <c r="D155" i="1"/>
  <c r="D238" i="1"/>
  <c r="B155" i="1"/>
  <c r="C155" i="1"/>
  <c r="L38" i="5"/>
  <c r="L37" i="5"/>
  <c r="L35" i="4" l="1"/>
  <c r="L32" i="4"/>
  <c r="L161" i="1"/>
  <c r="L160" i="1"/>
  <c r="K161" i="1"/>
  <c r="K160" i="1"/>
  <c r="K163" i="1" s="1"/>
  <c r="K38" i="5"/>
  <c r="K37" i="5"/>
  <c r="L163" i="1" l="1"/>
  <c r="J38" i="5"/>
  <c r="J37" i="5"/>
  <c r="I161" i="1" l="1"/>
  <c r="I160" i="1"/>
  <c r="I152" i="1"/>
  <c r="I155" i="1" s="1"/>
  <c r="I238" i="1" l="1"/>
  <c r="I241" i="1" s="1"/>
  <c r="N161" i="1"/>
  <c r="N160" i="1" l="1"/>
  <c r="H38" i="5" l="1"/>
  <c r="N105" i="1" l="1"/>
  <c r="H14" i="5"/>
  <c r="H152" i="1"/>
  <c r="H238" i="1" l="1"/>
  <c r="H241" i="1" s="1"/>
  <c r="H155" i="1"/>
  <c r="N152" i="1"/>
  <c r="N153" i="1"/>
  <c r="H13" i="5"/>
  <c r="H15" i="5" s="1"/>
  <c r="N155" i="1" l="1"/>
  <c r="G36" i="5"/>
  <c r="G44" i="6"/>
  <c r="G42" i="6"/>
  <c r="G41" i="6"/>
  <c r="G40" i="6"/>
  <c r="G43" i="4"/>
  <c r="G41" i="4"/>
  <c r="G42" i="4"/>
  <c r="G40" i="4"/>
  <c r="G39" i="4"/>
  <c r="G35" i="4"/>
  <c r="G44" i="3"/>
  <c r="G42" i="3"/>
  <c r="G43" i="3"/>
  <c r="G41" i="3"/>
  <c r="G40" i="3"/>
  <c r="G34" i="4" l="1"/>
  <c r="G32" i="4"/>
  <c r="G33" i="4"/>
  <c r="G31" i="4"/>
  <c r="G37" i="4" l="1"/>
  <c r="G61" i="7"/>
  <c r="G62" i="7"/>
  <c r="G58" i="7"/>
  <c r="G60" i="7"/>
  <c r="G59" i="7"/>
  <c r="G64" i="7" l="1"/>
  <c r="C28" i="4"/>
  <c r="C9" i="2" l="1"/>
  <c r="C14" i="2" l="1"/>
  <c r="C15" i="2"/>
  <c r="C12" i="2"/>
  <c r="C16" i="2"/>
  <c r="C13" i="2"/>
  <c r="H121" i="1" l="1"/>
  <c r="B121" i="1"/>
  <c r="H215" i="1" l="1"/>
  <c r="I159" i="1"/>
  <c r="I163" i="1" s="1"/>
  <c r="B141" i="1"/>
  <c r="C141" i="1"/>
  <c r="D141" i="1"/>
  <c r="E141" i="1"/>
  <c r="F141" i="1"/>
  <c r="G141" i="1"/>
  <c r="H141" i="1"/>
  <c r="I141" i="1"/>
  <c r="J141" i="1"/>
  <c r="K141" i="1"/>
  <c r="L141" i="1"/>
  <c r="M141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B142" i="1"/>
  <c r="C142" i="1"/>
  <c r="D142" i="1"/>
  <c r="E142" i="1"/>
  <c r="F142" i="1"/>
  <c r="G142" i="1"/>
  <c r="H142" i="1"/>
  <c r="I142" i="1"/>
  <c r="K142" i="1"/>
  <c r="L142" i="1"/>
  <c r="M142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C140" i="1"/>
  <c r="E140" i="1"/>
  <c r="F140" i="1"/>
  <c r="G140" i="1"/>
  <c r="I140" i="1"/>
  <c r="B132" i="1"/>
  <c r="C132" i="1"/>
  <c r="D132" i="1"/>
  <c r="E132" i="1"/>
  <c r="F132" i="1"/>
  <c r="G132" i="1"/>
  <c r="H132" i="1"/>
  <c r="I132" i="1"/>
  <c r="J132" i="1"/>
  <c r="J198" i="1" s="1"/>
  <c r="K132" i="1"/>
  <c r="L132" i="1"/>
  <c r="M132" i="1"/>
  <c r="B134" i="1"/>
  <c r="C134" i="1"/>
  <c r="C200" i="1" s="1"/>
  <c r="D134" i="1"/>
  <c r="E134" i="1"/>
  <c r="F134" i="1"/>
  <c r="G134" i="1"/>
  <c r="H134" i="1"/>
  <c r="I134" i="1"/>
  <c r="J134" i="1"/>
  <c r="K134" i="1"/>
  <c r="L134" i="1"/>
  <c r="M134" i="1"/>
  <c r="B133" i="1"/>
  <c r="C133" i="1"/>
  <c r="D133" i="1"/>
  <c r="E133" i="1"/>
  <c r="F133" i="1"/>
  <c r="G133" i="1"/>
  <c r="H133" i="1"/>
  <c r="I133" i="1"/>
  <c r="K133" i="1"/>
  <c r="L133" i="1"/>
  <c r="M133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C131" i="1"/>
  <c r="E131" i="1"/>
  <c r="F131" i="1"/>
  <c r="I131" i="1"/>
  <c r="J131" i="1"/>
  <c r="K131" i="1"/>
  <c r="L131" i="1"/>
  <c r="M131" i="1"/>
  <c r="M137" i="1" s="1"/>
  <c r="C121" i="1"/>
  <c r="E121" i="1"/>
  <c r="F121" i="1"/>
  <c r="G121" i="1"/>
  <c r="I121" i="1"/>
  <c r="J121" i="1"/>
  <c r="K121" i="1"/>
  <c r="L121" i="1"/>
  <c r="M121" i="1"/>
  <c r="B84" i="1"/>
  <c r="C84" i="1"/>
  <c r="D84" i="1"/>
  <c r="E84" i="1"/>
  <c r="F84" i="1"/>
  <c r="G84" i="1"/>
  <c r="H84" i="1"/>
  <c r="I84" i="1"/>
  <c r="J84" i="1"/>
  <c r="L84" i="1"/>
  <c r="M84" i="1"/>
  <c r="B86" i="1"/>
  <c r="C86" i="1"/>
  <c r="D86" i="1"/>
  <c r="E86" i="1"/>
  <c r="F86" i="1"/>
  <c r="G86" i="1"/>
  <c r="H86" i="1"/>
  <c r="I86" i="1"/>
  <c r="K86" i="1"/>
  <c r="L86" i="1"/>
  <c r="M86" i="1"/>
  <c r="B85" i="1"/>
  <c r="C85" i="1"/>
  <c r="F85" i="1"/>
  <c r="G85" i="1"/>
  <c r="H85" i="1"/>
  <c r="I85" i="1"/>
  <c r="J85" i="1"/>
  <c r="K85" i="1"/>
  <c r="L85" i="1"/>
  <c r="M85" i="1"/>
  <c r="C87" i="1"/>
  <c r="D87" i="1"/>
  <c r="E87" i="1"/>
  <c r="F87" i="1"/>
  <c r="H87" i="1"/>
  <c r="I87" i="1"/>
  <c r="J87" i="1"/>
  <c r="K87" i="1"/>
  <c r="L87" i="1"/>
  <c r="M87" i="1"/>
  <c r="C83" i="1"/>
  <c r="F83" i="1"/>
  <c r="I83" i="1"/>
  <c r="J83" i="1"/>
  <c r="K83" i="1"/>
  <c r="L83" i="1"/>
  <c r="M83" i="1"/>
  <c r="B75" i="1"/>
  <c r="B236" i="1" s="1"/>
  <c r="B77" i="1"/>
  <c r="B76" i="1"/>
  <c r="B237" i="1" s="1"/>
  <c r="B78" i="1"/>
  <c r="B45" i="1"/>
  <c r="C45" i="1"/>
  <c r="D45" i="1"/>
  <c r="E45" i="1"/>
  <c r="F45" i="1"/>
  <c r="G45" i="1"/>
  <c r="H45" i="1"/>
  <c r="I45" i="1"/>
  <c r="J45" i="1"/>
  <c r="K45" i="1"/>
  <c r="L45" i="1"/>
  <c r="M45" i="1"/>
  <c r="B47" i="1"/>
  <c r="C47" i="1"/>
  <c r="D47" i="1"/>
  <c r="E47" i="1"/>
  <c r="G47" i="1"/>
  <c r="H47" i="1"/>
  <c r="I47" i="1"/>
  <c r="J47" i="1"/>
  <c r="K47" i="1"/>
  <c r="L47" i="1"/>
  <c r="M47" i="1"/>
  <c r="B46" i="1"/>
  <c r="C46" i="1"/>
  <c r="D46" i="1"/>
  <c r="E46" i="1"/>
  <c r="F46" i="1"/>
  <c r="G46" i="1"/>
  <c r="H46" i="1"/>
  <c r="I46" i="1"/>
  <c r="J46" i="1"/>
  <c r="K46" i="1"/>
  <c r="L46" i="1"/>
  <c r="M46" i="1"/>
  <c r="B48" i="1"/>
  <c r="C48" i="1"/>
  <c r="D48" i="1"/>
  <c r="E48" i="1"/>
  <c r="F48" i="1"/>
  <c r="G48" i="1"/>
  <c r="H48" i="1"/>
  <c r="I48" i="1"/>
  <c r="J48" i="1"/>
  <c r="K48" i="1"/>
  <c r="L48" i="1"/>
  <c r="M48" i="1"/>
  <c r="C44" i="1"/>
  <c r="E44" i="1"/>
  <c r="F44" i="1"/>
  <c r="G44" i="1"/>
  <c r="I44" i="1"/>
  <c r="J44" i="1"/>
  <c r="J253" i="1" s="1"/>
  <c r="K44" i="1"/>
  <c r="M44" i="1"/>
  <c r="M89" i="1" l="1"/>
  <c r="M50" i="1"/>
  <c r="M255" i="1"/>
  <c r="M254" i="1"/>
  <c r="L254" i="1"/>
  <c r="L215" i="1"/>
  <c r="L253" i="1"/>
  <c r="L255" i="1"/>
  <c r="K255" i="1"/>
  <c r="K146" i="1"/>
  <c r="K137" i="1"/>
  <c r="K50" i="1"/>
  <c r="J146" i="1"/>
  <c r="J50" i="1"/>
  <c r="J89" i="1"/>
  <c r="J137" i="1"/>
  <c r="J254" i="1"/>
  <c r="J255" i="1"/>
  <c r="I137" i="1"/>
  <c r="I146" i="1"/>
  <c r="I89" i="1"/>
  <c r="I254" i="1"/>
  <c r="I50" i="1"/>
  <c r="I255" i="1"/>
  <c r="I253" i="1"/>
  <c r="I215" i="1"/>
  <c r="C255" i="1"/>
  <c r="M146" i="1"/>
  <c r="L146" i="1"/>
  <c r="L137" i="1"/>
  <c r="H256" i="1"/>
  <c r="H50" i="1"/>
  <c r="H146" i="1"/>
  <c r="H89" i="1"/>
  <c r="H198" i="1"/>
  <c r="H137" i="1"/>
  <c r="H254" i="1"/>
  <c r="H255" i="1"/>
  <c r="G50" i="1"/>
  <c r="G146" i="1"/>
  <c r="G137" i="1"/>
  <c r="G89" i="1"/>
  <c r="G255" i="1"/>
  <c r="F255" i="1"/>
  <c r="G254" i="1"/>
  <c r="J215" i="1"/>
  <c r="E146" i="1"/>
  <c r="F146" i="1"/>
  <c r="F89" i="1"/>
  <c r="F137" i="1"/>
  <c r="F50" i="1"/>
  <c r="F256" i="1"/>
  <c r="E256" i="1"/>
  <c r="E50" i="1"/>
  <c r="E255" i="1"/>
  <c r="E137" i="1"/>
  <c r="D137" i="1"/>
  <c r="D146" i="1"/>
  <c r="D50" i="1"/>
  <c r="D256" i="1"/>
  <c r="D255" i="1"/>
  <c r="C254" i="1"/>
  <c r="B238" i="1"/>
  <c r="N238" i="1" s="1"/>
  <c r="L256" i="1"/>
  <c r="B256" i="1"/>
  <c r="J256" i="1"/>
  <c r="M256" i="1"/>
  <c r="K256" i="1"/>
  <c r="E254" i="1"/>
  <c r="I256" i="1"/>
  <c r="D254" i="1"/>
  <c r="G256" i="1"/>
  <c r="B254" i="1"/>
  <c r="M257" i="1"/>
  <c r="J257" i="1"/>
  <c r="D257" i="1"/>
  <c r="C257" i="1"/>
  <c r="I257" i="1"/>
  <c r="E257" i="1"/>
  <c r="L257" i="1"/>
  <c r="G257" i="1"/>
  <c r="K257" i="1"/>
  <c r="H257" i="1"/>
  <c r="F257" i="1"/>
  <c r="C256" i="1"/>
  <c r="B255" i="1"/>
  <c r="F254" i="1"/>
  <c r="C253" i="1"/>
  <c r="C215" i="1"/>
  <c r="B257" i="1"/>
  <c r="B239" i="1"/>
  <c r="F215" i="1"/>
  <c r="F253" i="1"/>
  <c r="N236" i="1"/>
  <c r="N121" i="1"/>
  <c r="C80" i="1"/>
  <c r="C137" i="1"/>
  <c r="C41" i="1"/>
  <c r="L89" i="1"/>
  <c r="N5" i="1"/>
  <c r="N6" i="1"/>
  <c r="N4" i="1"/>
  <c r="L18" i="1"/>
  <c r="N39" i="1"/>
  <c r="N37" i="1"/>
  <c r="N38" i="1"/>
  <c r="N36" i="1"/>
  <c r="C18" i="1"/>
  <c r="N16" i="1"/>
  <c r="N14" i="1"/>
  <c r="N15" i="1"/>
  <c r="N13" i="1"/>
  <c r="L80" i="1"/>
  <c r="C89" i="1"/>
  <c r="N87" i="1"/>
  <c r="N85" i="1"/>
  <c r="N86" i="1"/>
  <c r="C146" i="1"/>
  <c r="N144" i="1"/>
  <c r="N142" i="1"/>
  <c r="N143" i="1"/>
  <c r="N141" i="1"/>
  <c r="N78" i="1"/>
  <c r="N77" i="1"/>
  <c r="N75" i="1"/>
  <c r="N135" i="1"/>
  <c r="N133" i="1"/>
  <c r="N134" i="1"/>
  <c r="N132" i="1"/>
  <c r="L41" i="1"/>
  <c r="B140" i="1"/>
  <c r="B146" i="1" s="1"/>
  <c r="B131" i="1"/>
  <c r="B137" i="1" s="1"/>
  <c r="B83" i="1"/>
  <c r="B89" i="1" s="1"/>
  <c r="B74" i="1"/>
  <c r="N46" i="1"/>
  <c r="N47" i="1"/>
  <c r="B44" i="1"/>
  <c r="N48" i="1"/>
  <c r="N45" i="1"/>
  <c r="L50" i="1"/>
  <c r="C50" i="1"/>
  <c r="N35" i="1"/>
  <c r="M36" i="5"/>
  <c r="L36" i="5"/>
  <c r="K36" i="5"/>
  <c r="J36" i="5"/>
  <c r="F36" i="5"/>
  <c r="E36" i="5"/>
  <c r="D36" i="5"/>
  <c r="C36" i="5"/>
  <c r="L27" i="5"/>
  <c r="K27" i="5"/>
  <c r="J27" i="5"/>
  <c r="F27" i="5"/>
  <c r="E27" i="5"/>
  <c r="D27" i="5"/>
  <c r="B27" i="5"/>
  <c r="N4" i="5"/>
  <c r="N8" i="5" s="1"/>
  <c r="M125" i="1"/>
  <c r="M123" i="1"/>
  <c r="M217" i="1" s="1"/>
  <c r="M124" i="1"/>
  <c r="M218" i="1" s="1"/>
  <c r="M122" i="1"/>
  <c r="M216" i="1" s="1"/>
  <c r="M116" i="1"/>
  <c r="M114" i="1"/>
  <c r="M199" i="1" s="1"/>
  <c r="M115" i="1"/>
  <c r="M200" i="1" s="1"/>
  <c r="M113" i="1"/>
  <c r="M198" i="1" s="1"/>
  <c r="M112" i="1"/>
  <c r="L125" i="1"/>
  <c r="L123" i="1"/>
  <c r="L217" i="1" s="1"/>
  <c r="L124" i="1"/>
  <c r="L218" i="1" s="1"/>
  <c r="L122" i="1"/>
  <c r="L216" i="1" s="1"/>
  <c r="L116" i="1"/>
  <c r="L201" i="1" s="1"/>
  <c r="L114" i="1"/>
  <c r="L199" i="1" s="1"/>
  <c r="L115" i="1"/>
  <c r="L200" i="1" s="1"/>
  <c r="L113" i="1"/>
  <c r="L198" i="1" s="1"/>
  <c r="L112" i="1"/>
  <c r="K125" i="1"/>
  <c r="K219" i="1" s="1"/>
  <c r="K123" i="1"/>
  <c r="K217" i="1" s="1"/>
  <c r="K124" i="1"/>
  <c r="K218" i="1" s="1"/>
  <c r="K122" i="1"/>
  <c r="K116" i="1"/>
  <c r="K201" i="1" s="1"/>
  <c r="K114" i="1"/>
  <c r="K199" i="1" s="1"/>
  <c r="K115" i="1"/>
  <c r="K200" i="1" s="1"/>
  <c r="K113" i="1"/>
  <c r="K198" i="1" s="1"/>
  <c r="K112" i="1"/>
  <c r="J125" i="1"/>
  <c r="J123" i="1"/>
  <c r="J217" i="1" s="1"/>
  <c r="J124" i="1"/>
  <c r="J122" i="1"/>
  <c r="J216" i="1" s="1"/>
  <c r="J116" i="1"/>
  <c r="J114" i="1"/>
  <c r="J199" i="1" s="1"/>
  <c r="J115" i="1"/>
  <c r="J112" i="1"/>
  <c r="J197" i="1" s="1"/>
  <c r="I125" i="1"/>
  <c r="I123" i="1"/>
  <c r="I217" i="1" s="1"/>
  <c r="I124" i="1"/>
  <c r="I218" i="1" s="1"/>
  <c r="I122" i="1"/>
  <c r="I216" i="1" s="1"/>
  <c r="I116" i="1"/>
  <c r="I201" i="1" s="1"/>
  <c r="I114" i="1"/>
  <c r="I115" i="1"/>
  <c r="I200" i="1" s="1"/>
  <c r="I113" i="1"/>
  <c r="I198" i="1" s="1"/>
  <c r="I112" i="1"/>
  <c r="I197" i="1" s="1"/>
  <c r="B36" i="5"/>
  <c r="H125" i="1"/>
  <c r="H123" i="1"/>
  <c r="H217" i="1" s="1"/>
  <c r="H124" i="1"/>
  <c r="H218" i="1" s="1"/>
  <c r="H122" i="1"/>
  <c r="H116" i="1"/>
  <c r="H114" i="1"/>
  <c r="H199" i="1" s="1"/>
  <c r="H115" i="1"/>
  <c r="H200" i="1" s="1"/>
  <c r="H112" i="1"/>
  <c r="G125" i="1"/>
  <c r="G219" i="1" s="1"/>
  <c r="G123" i="1"/>
  <c r="G217" i="1" s="1"/>
  <c r="G124" i="1"/>
  <c r="G122" i="1"/>
  <c r="G116" i="1"/>
  <c r="G201" i="1" s="1"/>
  <c r="G114" i="1"/>
  <c r="G199" i="1" s="1"/>
  <c r="G115" i="1"/>
  <c r="G113" i="1"/>
  <c r="G198" i="1" s="1"/>
  <c r="G112" i="1"/>
  <c r="F125" i="1"/>
  <c r="F219" i="1" s="1"/>
  <c r="F123" i="1"/>
  <c r="F217" i="1" s="1"/>
  <c r="F124" i="1"/>
  <c r="F122" i="1"/>
  <c r="F216" i="1" s="1"/>
  <c r="F116" i="1"/>
  <c r="F201" i="1" s="1"/>
  <c r="F114" i="1"/>
  <c r="F199" i="1" s="1"/>
  <c r="F113" i="1"/>
  <c r="F198" i="1" s="1"/>
  <c r="F112" i="1"/>
  <c r="F197" i="1" s="1"/>
  <c r="E125" i="1"/>
  <c r="E219" i="1" s="1"/>
  <c r="E123" i="1"/>
  <c r="E217" i="1" s="1"/>
  <c r="E218" i="1"/>
  <c r="E122" i="1"/>
  <c r="E216" i="1" s="1"/>
  <c r="E116" i="1"/>
  <c r="E114" i="1"/>
  <c r="E199" i="1" s="1"/>
  <c r="E115" i="1"/>
  <c r="E200" i="1" s="1"/>
  <c r="E113" i="1"/>
  <c r="E198" i="1" s="1"/>
  <c r="E112" i="1"/>
  <c r="D125" i="1"/>
  <c r="D219" i="1" s="1"/>
  <c r="D123" i="1"/>
  <c r="D217" i="1" s="1"/>
  <c r="D124" i="1"/>
  <c r="D122" i="1"/>
  <c r="D116" i="1"/>
  <c r="D201" i="1" s="1"/>
  <c r="D114" i="1"/>
  <c r="D115" i="1"/>
  <c r="D113" i="1"/>
  <c r="C125" i="1"/>
  <c r="C219" i="1" s="1"/>
  <c r="C123" i="1"/>
  <c r="C217" i="1" s="1"/>
  <c r="C124" i="1"/>
  <c r="C218" i="1" s="1"/>
  <c r="C122" i="1"/>
  <c r="C216" i="1" s="1"/>
  <c r="C116" i="1"/>
  <c r="C201" i="1" s="1"/>
  <c r="C114" i="1"/>
  <c r="C199" i="1" s="1"/>
  <c r="C113" i="1"/>
  <c r="C198" i="1" s="1"/>
  <c r="C112" i="1"/>
  <c r="C197" i="1" s="1"/>
  <c r="B125" i="1"/>
  <c r="B219" i="1" s="1"/>
  <c r="B123" i="1"/>
  <c r="B217" i="1" s="1"/>
  <c r="B124" i="1"/>
  <c r="B218" i="1" s="1"/>
  <c r="B122" i="1"/>
  <c r="B216" i="1" s="1"/>
  <c r="B116" i="1"/>
  <c r="B201" i="1" s="1"/>
  <c r="B114" i="1"/>
  <c r="B199" i="1" s="1"/>
  <c r="B115" i="1"/>
  <c r="B200" i="1" s="1"/>
  <c r="B113" i="1"/>
  <c r="B198" i="1" s="1"/>
  <c r="B112" i="1"/>
  <c r="N34" i="7"/>
  <c r="N32" i="7"/>
  <c r="N33" i="7"/>
  <c r="N31" i="7"/>
  <c r="N30" i="7"/>
  <c r="E36" i="7"/>
  <c r="C36" i="7"/>
  <c r="N25" i="7"/>
  <c r="N23" i="7"/>
  <c r="N24" i="7"/>
  <c r="E27" i="7"/>
  <c r="C27" i="7"/>
  <c r="N16" i="7"/>
  <c r="N14" i="7"/>
  <c r="N15" i="7"/>
  <c r="N13" i="7"/>
  <c r="C18" i="7"/>
  <c r="N7" i="7"/>
  <c r="N5" i="7"/>
  <c r="N6" i="7"/>
  <c r="N4" i="7"/>
  <c r="N41" i="7" s="1"/>
  <c r="N3" i="7"/>
  <c r="M44" i="6"/>
  <c r="L44" i="6"/>
  <c r="K44" i="6"/>
  <c r="J44" i="6"/>
  <c r="I44" i="6"/>
  <c r="H44" i="6"/>
  <c r="F44" i="6"/>
  <c r="E44" i="6"/>
  <c r="D44" i="6"/>
  <c r="C44" i="6"/>
  <c r="B44" i="6"/>
  <c r="M42" i="6"/>
  <c r="L42" i="6"/>
  <c r="K42" i="6"/>
  <c r="J42" i="6"/>
  <c r="I42" i="6"/>
  <c r="H42" i="6"/>
  <c r="F42" i="6"/>
  <c r="E42" i="6"/>
  <c r="D42" i="6"/>
  <c r="C42" i="6"/>
  <c r="B42" i="6"/>
  <c r="M43" i="6"/>
  <c r="L43" i="6"/>
  <c r="K43" i="6"/>
  <c r="J43" i="6"/>
  <c r="I43" i="6"/>
  <c r="H43" i="6"/>
  <c r="F43" i="6"/>
  <c r="E43" i="6"/>
  <c r="D43" i="6"/>
  <c r="C43" i="6"/>
  <c r="B43" i="6"/>
  <c r="M41" i="6"/>
  <c r="L41" i="6"/>
  <c r="K41" i="6"/>
  <c r="J41" i="6"/>
  <c r="I41" i="6"/>
  <c r="H41" i="6"/>
  <c r="F41" i="6"/>
  <c r="E41" i="6"/>
  <c r="D41" i="6"/>
  <c r="C41" i="6"/>
  <c r="B41" i="6"/>
  <c r="M40" i="6"/>
  <c r="L40" i="6"/>
  <c r="K40" i="6"/>
  <c r="J40" i="6"/>
  <c r="I40" i="6"/>
  <c r="F40" i="6"/>
  <c r="E40" i="6"/>
  <c r="D40" i="6"/>
  <c r="C40" i="6"/>
  <c r="B40" i="6"/>
  <c r="L34" i="6"/>
  <c r="K33" i="6"/>
  <c r="J28" i="6"/>
  <c r="J35" i="6" s="1"/>
  <c r="I31" i="6"/>
  <c r="H34" i="6"/>
  <c r="G31" i="6"/>
  <c r="F35" i="6"/>
  <c r="D34" i="6"/>
  <c r="C28" i="6"/>
  <c r="B35" i="6"/>
  <c r="N26" i="6"/>
  <c r="N24" i="6"/>
  <c r="N25" i="6"/>
  <c r="N23" i="6"/>
  <c r="N22" i="6"/>
  <c r="K15" i="6"/>
  <c r="J9" i="6"/>
  <c r="I16" i="6"/>
  <c r="F9" i="6"/>
  <c r="F46" i="6" s="1"/>
  <c r="E16" i="6"/>
  <c r="C9" i="6"/>
  <c r="C15" i="6" s="1"/>
  <c r="N7" i="6"/>
  <c r="N6" i="6"/>
  <c r="N4" i="6"/>
  <c r="N3" i="6"/>
  <c r="L43" i="4"/>
  <c r="K43" i="4"/>
  <c r="I43" i="4"/>
  <c r="H43" i="4"/>
  <c r="F43" i="4"/>
  <c r="E43" i="4"/>
  <c r="D43" i="4"/>
  <c r="C43" i="4"/>
  <c r="B43" i="4"/>
  <c r="L41" i="4"/>
  <c r="K41" i="4"/>
  <c r="J41" i="4"/>
  <c r="I41" i="4"/>
  <c r="H41" i="4"/>
  <c r="F41" i="4"/>
  <c r="E41" i="4"/>
  <c r="C41" i="4"/>
  <c r="B41" i="4"/>
  <c r="L42" i="4"/>
  <c r="K42" i="4"/>
  <c r="J42" i="4"/>
  <c r="I42" i="4"/>
  <c r="H42" i="4"/>
  <c r="F42" i="4"/>
  <c r="E42" i="4"/>
  <c r="D42" i="4"/>
  <c r="C42" i="4"/>
  <c r="B42" i="4"/>
  <c r="L40" i="4"/>
  <c r="J40" i="4"/>
  <c r="F40" i="4"/>
  <c r="E40" i="4"/>
  <c r="D40" i="4"/>
  <c r="C40" i="4"/>
  <c r="B40" i="4"/>
  <c r="L39" i="4"/>
  <c r="K39" i="4"/>
  <c r="J39" i="4"/>
  <c r="H39" i="4"/>
  <c r="F39" i="4"/>
  <c r="C39" i="4"/>
  <c r="B39" i="4"/>
  <c r="L34" i="4"/>
  <c r="J35" i="4"/>
  <c r="I33" i="4"/>
  <c r="H34" i="4"/>
  <c r="F35" i="4"/>
  <c r="C33" i="4"/>
  <c r="B35" i="4"/>
  <c r="N26" i="4"/>
  <c r="N24" i="4"/>
  <c r="N25" i="4"/>
  <c r="K9" i="4"/>
  <c r="K15" i="4" s="1"/>
  <c r="J15" i="4"/>
  <c r="I16" i="4"/>
  <c r="F12" i="4"/>
  <c r="C9" i="4"/>
  <c r="N7" i="4"/>
  <c r="N4" i="4"/>
  <c r="M44" i="3"/>
  <c r="J44" i="3"/>
  <c r="I44" i="3"/>
  <c r="H44" i="3"/>
  <c r="F44" i="3"/>
  <c r="E44" i="3"/>
  <c r="D44" i="3"/>
  <c r="C44" i="3"/>
  <c r="B44" i="3"/>
  <c r="M42" i="3"/>
  <c r="L42" i="3"/>
  <c r="K42" i="3"/>
  <c r="J42" i="3"/>
  <c r="I42" i="3"/>
  <c r="H42" i="3"/>
  <c r="F42" i="3"/>
  <c r="E42" i="3"/>
  <c r="D42" i="3"/>
  <c r="C42" i="3"/>
  <c r="B42" i="3"/>
  <c r="M43" i="3"/>
  <c r="L43" i="3"/>
  <c r="K43" i="3"/>
  <c r="J43" i="3"/>
  <c r="I43" i="3"/>
  <c r="H43" i="3"/>
  <c r="F43" i="3"/>
  <c r="E43" i="3"/>
  <c r="D43" i="3"/>
  <c r="C43" i="3"/>
  <c r="B43" i="3"/>
  <c r="M41" i="3"/>
  <c r="L41" i="3"/>
  <c r="K41" i="3"/>
  <c r="J41" i="3"/>
  <c r="I41" i="3"/>
  <c r="H41" i="3"/>
  <c r="F41" i="3"/>
  <c r="E41" i="3"/>
  <c r="D41" i="3"/>
  <c r="C41" i="3"/>
  <c r="B41" i="3"/>
  <c r="M40" i="3"/>
  <c r="L40" i="3"/>
  <c r="K40" i="3"/>
  <c r="J40" i="3"/>
  <c r="I40" i="3"/>
  <c r="H40" i="3"/>
  <c r="F40" i="3"/>
  <c r="E40" i="3"/>
  <c r="D40" i="3"/>
  <c r="C40" i="3"/>
  <c r="B40" i="3"/>
  <c r="L34" i="3"/>
  <c r="K33" i="3"/>
  <c r="J35" i="3"/>
  <c r="H34" i="3"/>
  <c r="F35" i="3"/>
  <c r="D34" i="3"/>
  <c r="C28" i="3"/>
  <c r="C33" i="3" s="1"/>
  <c r="B35" i="3"/>
  <c r="N26" i="3"/>
  <c r="N24" i="3"/>
  <c r="N25" i="3"/>
  <c r="N23" i="3"/>
  <c r="N22" i="3"/>
  <c r="J9" i="3"/>
  <c r="J46" i="3" s="1"/>
  <c r="F13" i="3"/>
  <c r="C9" i="3"/>
  <c r="N7" i="3"/>
  <c r="N5" i="3"/>
  <c r="N6" i="3"/>
  <c r="N4" i="3"/>
  <c r="M197" i="1" l="1"/>
  <c r="M118" i="1"/>
  <c r="N28" i="6"/>
  <c r="M127" i="1"/>
  <c r="K118" i="1"/>
  <c r="K127" i="1"/>
  <c r="J259" i="1"/>
  <c r="J218" i="1"/>
  <c r="J127" i="1"/>
  <c r="J200" i="1"/>
  <c r="J118" i="1"/>
  <c r="I127" i="1"/>
  <c r="I259" i="1"/>
  <c r="I118" i="1"/>
  <c r="I199" i="1"/>
  <c r="I203" i="1" s="1"/>
  <c r="I209" i="1" s="1"/>
  <c r="N9" i="6"/>
  <c r="N32" i="6"/>
  <c r="J201" i="1"/>
  <c r="M219" i="1"/>
  <c r="L118" i="1"/>
  <c r="M201" i="1"/>
  <c r="J219" i="1"/>
  <c r="L219" i="1"/>
  <c r="L221" i="1" s="1"/>
  <c r="L224" i="1" s="1"/>
  <c r="L127" i="1"/>
  <c r="I219" i="1"/>
  <c r="H216" i="1"/>
  <c r="H127" i="1"/>
  <c r="H259" i="1"/>
  <c r="H197" i="1"/>
  <c r="H118" i="1"/>
  <c r="H219" i="1"/>
  <c r="H201" i="1"/>
  <c r="G218" i="1"/>
  <c r="G127" i="1"/>
  <c r="G200" i="1"/>
  <c r="G118" i="1"/>
  <c r="G216" i="1"/>
  <c r="G197" i="1"/>
  <c r="F259" i="1"/>
  <c r="F127" i="1"/>
  <c r="F218" i="1"/>
  <c r="F221" i="1" s="1"/>
  <c r="E127" i="1"/>
  <c r="E118" i="1"/>
  <c r="D198" i="1"/>
  <c r="N198" i="1" s="1"/>
  <c r="D118" i="1"/>
  <c r="N41" i="1"/>
  <c r="D216" i="1"/>
  <c r="D127" i="1"/>
  <c r="C259" i="1"/>
  <c r="D200" i="1"/>
  <c r="D218" i="1"/>
  <c r="C221" i="1"/>
  <c r="C203" i="1"/>
  <c r="B50" i="1"/>
  <c r="M248" i="1"/>
  <c r="M246" i="1"/>
  <c r="M247" i="1"/>
  <c r="M245" i="1"/>
  <c r="M244" i="1"/>
  <c r="H247" i="1"/>
  <c r="H248" i="1"/>
  <c r="H245" i="1"/>
  <c r="H246" i="1"/>
  <c r="H244" i="1"/>
  <c r="G245" i="1"/>
  <c r="G248" i="1"/>
  <c r="G246" i="1"/>
  <c r="G244" i="1"/>
  <c r="G247" i="1"/>
  <c r="J244" i="1"/>
  <c r="J247" i="1"/>
  <c r="J245" i="1"/>
  <c r="J248" i="1"/>
  <c r="J246" i="1"/>
  <c r="F245" i="1"/>
  <c r="F248" i="1"/>
  <c r="F247" i="1"/>
  <c r="F246" i="1"/>
  <c r="F244" i="1"/>
  <c r="I245" i="1"/>
  <c r="I247" i="1"/>
  <c r="I248" i="1"/>
  <c r="I246" i="1"/>
  <c r="I244" i="1"/>
  <c r="C246" i="1"/>
  <c r="C244" i="1"/>
  <c r="C247" i="1"/>
  <c r="C248" i="1"/>
  <c r="C245" i="1"/>
  <c r="B118" i="1"/>
  <c r="B80" i="1"/>
  <c r="B127" i="1"/>
  <c r="M28" i="5"/>
  <c r="M27" i="5"/>
  <c r="M32" i="5" s="1"/>
  <c r="N112" i="1"/>
  <c r="N131" i="1"/>
  <c r="N137" i="1" s="1"/>
  <c r="N140" i="1"/>
  <c r="N146" i="1" s="1"/>
  <c r="N44" i="1"/>
  <c r="N50" i="1" s="1"/>
  <c r="N256" i="1"/>
  <c r="N53" i="7"/>
  <c r="C33" i="6"/>
  <c r="C31" i="6"/>
  <c r="N40" i="7"/>
  <c r="N52" i="7"/>
  <c r="N51" i="7"/>
  <c r="N50" i="7"/>
  <c r="N42" i="7"/>
  <c r="N44" i="7"/>
  <c r="N43" i="7"/>
  <c r="N49" i="7"/>
  <c r="M12" i="6"/>
  <c r="M18" i="6" s="1"/>
  <c r="M15" i="6"/>
  <c r="M13" i="6"/>
  <c r="M14" i="6"/>
  <c r="M16" i="6"/>
  <c r="M15" i="4"/>
  <c r="M13" i="4"/>
  <c r="M12" i="4"/>
  <c r="M18" i="4" s="1"/>
  <c r="M16" i="4"/>
  <c r="M14" i="4"/>
  <c r="M45" i="4"/>
  <c r="H16" i="3"/>
  <c r="M29" i="5"/>
  <c r="M30" i="5"/>
  <c r="L12" i="6"/>
  <c r="G29" i="5"/>
  <c r="G30" i="5"/>
  <c r="G13" i="5"/>
  <c r="G14" i="5"/>
  <c r="F30" i="5"/>
  <c r="F29" i="5"/>
  <c r="F12" i="5"/>
  <c r="F13" i="5"/>
  <c r="F14" i="5"/>
  <c r="E29" i="5"/>
  <c r="E30" i="5"/>
  <c r="E13" i="5"/>
  <c r="E14" i="5"/>
  <c r="D30" i="5"/>
  <c r="D29" i="5"/>
  <c r="D12" i="5"/>
  <c r="D13" i="5"/>
  <c r="D14" i="5"/>
  <c r="C12" i="5"/>
  <c r="C14" i="5"/>
  <c r="C13" i="5"/>
  <c r="B29" i="5"/>
  <c r="B30" i="5"/>
  <c r="B14" i="5"/>
  <c r="B13" i="5"/>
  <c r="K29" i="5"/>
  <c r="K30" i="5"/>
  <c r="H29" i="5"/>
  <c r="H32" i="5" s="1"/>
  <c r="J28" i="5"/>
  <c r="J29" i="5"/>
  <c r="J30" i="5"/>
  <c r="F115" i="1"/>
  <c r="G16" i="4"/>
  <c r="G12" i="4"/>
  <c r="G45" i="4"/>
  <c r="G14" i="4"/>
  <c r="G15" i="4"/>
  <c r="G13" i="4"/>
  <c r="G34" i="3"/>
  <c r="G32" i="3"/>
  <c r="G35" i="3"/>
  <c r="G31" i="3"/>
  <c r="G33" i="3"/>
  <c r="L30" i="5"/>
  <c r="L29" i="5"/>
  <c r="I30" i="5"/>
  <c r="I29" i="5"/>
  <c r="G28" i="5"/>
  <c r="I28" i="5"/>
  <c r="G13" i="3"/>
  <c r="G16" i="3"/>
  <c r="G12" i="3"/>
  <c r="G15" i="3"/>
  <c r="G14" i="3"/>
  <c r="G12" i="5"/>
  <c r="G35" i="6"/>
  <c r="G33" i="6"/>
  <c r="G34" i="6"/>
  <c r="G32" i="6"/>
  <c r="G16" i="6"/>
  <c r="G12" i="6"/>
  <c r="G14" i="6"/>
  <c r="G15" i="6"/>
  <c r="G13" i="6"/>
  <c r="K28" i="5"/>
  <c r="M32" i="3"/>
  <c r="M32" i="6"/>
  <c r="L28" i="5"/>
  <c r="L32" i="5" s="1"/>
  <c r="L15" i="4"/>
  <c r="J46" i="6"/>
  <c r="J12" i="4"/>
  <c r="I61" i="7"/>
  <c r="I32" i="4"/>
  <c r="H32" i="4"/>
  <c r="F40" i="5"/>
  <c r="E55" i="7"/>
  <c r="E46" i="7"/>
  <c r="E28" i="5"/>
  <c r="D28" i="5"/>
  <c r="C15" i="4"/>
  <c r="C45" i="4"/>
  <c r="C40" i="5"/>
  <c r="N124" i="1"/>
  <c r="C55" i="7"/>
  <c r="C127" i="1"/>
  <c r="C118" i="1"/>
  <c r="C46" i="7"/>
  <c r="C60" i="7" s="1"/>
  <c r="F62" i="7"/>
  <c r="H62" i="7"/>
  <c r="J62" i="7"/>
  <c r="K62" i="7"/>
  <c r="M62" i="7"/>
  <c r="N114" i="1"/>
  <c r="N116" i="1"/>
  <c r="D62" i="7"/>
  <c r="F45" i="4"/>
  <c r="L12" i="4"/>
  <c r="H13" i="4"/>
  <c r="F15" i="4"/>
  <c r="I34" i="4"/>
  <c r="I35" i="4"/>
  <c r="C13" i="4"/>
  <c r="K13" i="4"/>
  <c r="H15" i="4"/>
  <c r="H16" i="4"/>
  <c r="I31" i="4"/>
  <c r="C34" i="4"/>
  <c r="L13" i="4"/>
  <c r="L16" i="4"/>
  <c r="C31" i="4"/>
  <c r="F12" i="6"/>
  <c r="N41" i="6"/>
  <c r="N42" i="6"/>
  <c r="J12" i="6"/>
  <c r="N44" i="6"/>
  <c r="K31" i="6"/>
  <c r="E12" i="5"/>
  <c r="E40" i="5"/>
  <c r="M40" i="5"/>
  <c r="D40" i="5"/>
  <c r="F28" i="5"/>
  <c r="N36" i="5"/>
  <c r="B28" i="5"/>
  <c r="B12" i="5"/>
  <c r="N43" i="6"/>
  <c r="B12" i="6"/>
  <c r="N123" i="1"/>
  <c r="N36" i="7"/>
  <c r="N27" i="7"/>
  <c r="N125" i="1"/>
  <c r="N18" i="7"/>
  <c r="N122" i="1"/>
  <c r="N9" i="7"/>
  <c r="N113" i="1"/>
  <c r="B58" i="7"/>
  <c r="N43" i="4"/>
  <c r="N42" i="4"/>
  <c r="B12" i="4"/>
  <c r="B15" i="4"/>
  <c r="N159" i="1"/>
  <c r="N163" i="1" s="1"/>
  <c r="E13" i="6"/>
  <c r="I13" i="6"/>
  <c r="D15" i="6"/>
  <c r="H15" i="6"/>
  <c r="L15" i="6"/>
  <c r="C14" i="6"/>
  <c r="K14" i="6"/>
  <c r="B16" i="6"/>
  <c r="F16" i="6"/>
  <c r="J16" i="6"/>
  <c r="C46" i="6"/>
  <c r="B32" i="6"/>
  <c r="F32" i="6"/>
  <c r="J32" i="6"/>
  <c r="E34" i="6"/>
  <c r="I34" i="6"/>
  <c r="M34" i="6"/>
  <c r="D33" i="6"/>
  <c r="H33" i="6"/>
  <c r="L33" i="6"/>
  <c r="C35" i="6"/>
  <c r="K35" i="6"/>
  <c r="C12" i="6"/>
  <c r="K12" i="6"/>
  <c r="B13" i="6"/>
  <c r="F13" i="6"/>
  <c r="J13" i="6"/>
  <c r="E15" i="6"/>
  <c r="I15" i="6"/>
  <c r="D14" i="6"/>
  <c r="H14" i="6"/>
  <c r="L14" i="6"/>
  <c r="C16" i="6"/>
  <c r="K16" i="6"/>
  <c r="D46" i="6"/>
  <c r="D31" i="6"/>
  <c r="H31" i="6"/>
  <c r="L31" i="6"/>
  <c r="C32" i="6"/>
  <c r="K32" i="6"/>
  <c r="B34" i="6"/>
  <c r="F34" i="6"/>
  <c r="J34" i="6"/>
  <c r="E33" i="6"/>
  <c r="I33" i="6"/>
  <c r="M33" i="6"/>
  <c r="D35" i="6"/>
  <c r="H35" i="6"/>
  <c r="L35" i="6"/>
  <c r="D12" i="6"/>
  <c r="H12" i="6"/>
  <c r="C13" i="6"/>
  <c r="K13" i="6"/>
  <c r="B15" i="6"/>
  <c r="F15" i="6"/>
  <c r="J15" i="6"/>
  <c r="E14" i="6"/>
  <c r="I14" i="6"/>
  <c r="D16" i="6"/>
  <c r="H16" i="6"/>
  <c r="L16" i="6"/>
  <c r="E46" i="6"/>
  <c r="I46" i="6"/>
  <c r="M46" i="6"/>
  <c r="E31" i="6"/>
  <c r="M31" i="6"/>
  <c r="D32" i="6"/>
  <c r="H32" i="6"/>
  <c r="L32" i="6"/>
  <c r="C34" i="6"/>
  <c r="K34" i="6"/>
  <c r="B33" i="6"/>
  <c r="F33" i="6"/>
  <c r="J33" i="6"/>
  <c r="E35" i="6"/>
  <c r="I35" i="6"/>
  <c r="M35" i="6"/>
  <c r="N40" i="6"/>
  <c r="E12" i="6"/>
  <c r="I12" i="6"/>
  <c r="D13" i="6"/>
  <c r="H13" i="6"/>
  <c r="L13" i="6"/>
  <c r="B14" i="6"/>
  <c r="F14" i="6"/>
  <c r="J14" i="6"/>
  <c r="B31" i="6"/>
  <c r="F31" i="6"/>
  <c r="J31" i="6"/>
  <c r="E32" i="6"/>
  <c r="I32" i="6"/>
  <c r="C14" i="4"/>
  <c r="K14" i="4"/>
  <c r="B16" i="4"/>
  <c r="F16" i="4"/>
  <c r="J16" i="4"/>
  <c r="B32" i="4"/>
  <c r="F32" i="4"/>
  <c r="J32" i="4"/>
  <c r="H33" i="4"/>
  <c r="L33" i="4"/>
  <c r="C35" i="4"/>
  <c r="I13" i="4"/>
  <c r="C12" i="4"/>
  <c r="K12" i="4"/>
  <c r="B13" i="4"/>
  <c r="F13" i="4"/>
  <c r="J13" i="4"/>
  <c r="I15" i="4"/>
  <c r="H14" i="4"/>
  <c r="L14" i="4"/>
  <c r="C16" i="4"/>
  <c r="K16" i="4"/>
  <c r="H31" i="4"/>
  <c r="L31" i="4"/>
  <c r="C32" i="4"/>
  <c r="B34" i="4"/>
  <c r="F34" i="4"/>
  <c r="J34" i="4"/>
  <c r="I14" i="4"/>
  <c r="B33" i="4"/>
  <c r="F33" i="4"/>
  <c r="J33" i="4"/>
  <c r="I12" i="4"/>
  <c r="B14" i="4"/>
  <c r="F14" i="4"/>
  <c r="J14" i="4"/>
  <c r="B31" i="4"/>
  <c r="F31" i="4"/>
  <c r="J31" i="4"/>
  <c r="H15" i="3"/>
  <c r="E35" i="3"/>
  <c r="N41" i="3"/>
  <c r="D16" i="3"/>
  <c r="E31" i="3"/>
  <c r="M35" i="3"/>
  <c r="D12" i="3"/>
  <c r="L16" i="3"/>
  <c r="M31" i="3"/>
  <c r="N42" i="3"/>
  <c r="L12" i="3"/>
  <c r="L18" i="3" s="1"/>
  <c r="I34" i="3"/>
  <c r="J12" i="3"/>
  <c r="N43" i="3"/>
  <c r="F12" i="3"/>
  <c r="B15" i="3"/>
  <c r="J15" i="3"/>
  <c r="F16" i="3"/>
  <c r="N40" i="3"/>
  <c r="N44" i="3"/>
  <c r="C34" i="3"/>
  <c r="K34" i="3"/>
  <c r="H12" i="3"/>
  <c r="D15" i="3"/>
  <c r="L15" i="3"/>
  <c r="I31" i="3"/>
  <c r="E34" i="3"/>
  <c r="M34" i="3"/>
  <c r="I35" i="3"/>
  <c r="F15" i="3"/>
  <c r="J16" i="3"/>
  <c r="C31" i="3"/>
  <c r="K31" i="3"/>
  <c r="C35" i="3"/>
  <c r="K35" i="3"/>
  <c r="B12" i="3"/>
  <c r="B16" i="3"/>
  <c r="N9" i="3"/>
  <c r="N12" i="3" s="1"/>
  <c r="E16" i="3"/>
  <c r="E12" i="3"/>
  <c r="E14" i="3"/>
  <c r="E15" i="3"/>
  <c r="E13" i="3"/>
  <c r="I16" i="3"/>
  <c r="I12" i="3"/>
  <c r="I46" i="3"/>
  <c r="I14" i="3"/>
  <c r="I15" i="3"/>
  <c r="I13" i="3"/>
  <c r="M16" i="3"/>
  <c r="M12" i="3"/>
  <c r="M18" i="3" s="1"/>
  <c r="M14" i="3"/>
  <c r="M15" i="3"/>
  <c r="M13" i="3"/>
  <c r="C15" i="3"/>
  <c r="C13" i="3"/>
  <c r="C16" i="3"/>
  <c r="C12" i="3"/>
  <c r="C46" i="3"/>
  <c r="C14" i="3"/>
  <c r="K15" i="3"/>
  <c r="K13" i="3"/>
  <c r="K16" i="3"/>
  <c r="K12" i="3"/>
  <c r="K46" i="3"/>
  <c r="K14" i="3"/>
  <c r="B32" i="3"/>
  <c r="F32" i="3"/>
  <c r="J32" i="3"/>
  <c r="D33" i="3"/>
  <c r="H33" i="3"/>
  <c r="L33" i="3"/>
  <c r="B13" i="3"/>
  <c r="J13" i="3"/>
  <c r="D14" i="3"/>
  <c r="H14" i="3"/>
  <c r="L14" i="3"/>
  <c r="D46" i="3"/>
  <c r="D31" i="3"/>
  <c r="H31" i="3"/>
  <c r="L31" i="3"/>
  <c r="C32" i="3"/>
  <c r="K32" i="3"/>
  <c r="B34" i="3"/>
  <c r="F34" i="3"/>
  <c r="J34" i="3"/>
  <c r="E33" i="3"/>
  <c r="I33" i="3"/>
  <c r="M33" i="3"/>
  <c r="D35" i="3"/>
  <c r="H35" i="3"/>
  <c r="L35" i="3"/>
  <c r="N28" i="3"/>
  <c r="N32" i="3" s="1"/>
  <c r="D32" i="3"/>
  <c r="H32" i="3"/>
  <c r="L32" i="3"/>
  <c r="B33" i="3"/>
  <c r="F33" i="3"/>
  <c r="J33" i="3"/>
  <c r="D13" i="3"/>
  <c r="H13" i="3"/>
  <c r="L13" i="3"/>
  <c r="B14" i="3"/>
  <c r="F14" i="3"/>
  <c r="J14" i="3"/>
  <c r="B31" i="3"/>
  <c r="F31" i="3"/>
  <c r="J31" i="3"/>
  <c r="E32" i="3"/>
  <c r="I32" i="3"/>
  <c r="L18" i="6" l="1"/>
  <c r="M37" i="3"/>
  <c r="M37" i="6"/>
  <c r="M250" i="1"/>
  <c r="M203" i="1"/>
  <c r="M208" i="1" s="1"/>
  <c r="L37" i="3"/>
  <c r="L18" i="4"/>
  <c r="L37" i="6"/>
  <c r="L37" i="4"/>
  <c r="J18" i="4"/>
  <c r="J37" i="4"/>
  <c r="K32" i="5"/>
  <c r="K18" i="6"/>
  <c r="K37" i="6"/>
  <c r="J203" i="1"/>
  <c r="J206" i="1" s="1"/>
  <c r="J221" i="1"/>
  <c r="J225" i="1" s="1"/>
  <c r="J32" i="5"/>
  <c r="J250" i="1"/>
  <c r="J37" i="3"/>
  <c r="J18" i="3"/>
  <c r="I18" i="4"/>
  <c r="I221" i="1"/>
  <c r="I227" i="1" s="1"/>
  <c r="H18" i="4"/>
  <c r="I37" i="4"/>
  <c r="I250" i="1"/>
  <c r="I37" i="6"/>
  <c r="I32" i="5"/>
  <c r="I37" i="3"/>
  <c r="I18" i="6"/>
  <c r="I18" i="3"/>
  <c r="N219" i="1"/>
  <c r="G15" i="5"/>
  <c r="H203" i="1"/>
  <c r="H208" i="1" s="1"/>
  <c r="H37" i="3"/>
  <c r="H221" i="1"/>
  <c r="H224" i="1" s="1"/>
  <c r="H250" i="1"/>
  <c r="G18" i="4"/>
  <c r="H37" i="6"/>
  <c r="H18" i="6"/>
  <c r="H37" i="4"/>
  <c r="G32" i="5"/>
  <c r="H18" i="3"/>
  <c r="G203" i="1"/>
  <c r="G210" i="1" s="1"/>
  <c r="G37" i="6"/>
  <c r="F15" i="5"/>
  <c r="G18" i="6"/>
  <c r="G18" i="3"/>
  <c r="G37" i="3"/>
  <c r="G250" i="1"/>
  <c r="F118" i="1"/>
  <c r="F200" i="1"/>
  <c r="F203" i="1" s="1"/>
  <c r="N218" i="1"/>
  <c r="F250" i="1"/>
  <c r="F37" i="4"/>
  <c r="F18" i="4"/>
  <c r="F18" i="3"/>
  <c r="F37" i="3"/>
  <c r="F228" i="1"/>
  <c r="F32" i="5"/>
  <c r="F37" i="6"/>
  <c r="F18" i="6"/>
  <c r="E18" i="3"/>
  <c r="E37" i="3"/>
  <c r="N127" i="1"/>
  <c r="N217" i="1"/>
  <c r="E32" i="5"/>
  <c r="D32" i="5"/>
  <c r="B32" i="5"/>
  <c r="N12" i="5"/>
  <c r="N40" i="5"/>
  <c r="C15" i="5"/>
  <c r="E15" i="5"/>
  <c r="D15" i="5"/>
  <c r="B15" i="5"/>
  <c r="F227" i="1"/>
  <c r="L225" i="1"/>
  <c r="C226" i="1"/>
  <c r="C228" i="1"/>
  <c r="C227" i="1"/>
  <c r="C225" i="1"/>
  <c r="C224" i="1"/>
  <c r="C208" i="1"/>
  <c r="C209" i="1"/>
  <c r="C207" i="1"/>
  <c r="C210" i="1"/>
  <c r="C206" i="1"/>
  <c r="I207" i="1"/>
  <c r="N11" i="5"/>
  <c r="I210" i="1"/>
  <c r="L227" i="1"/>
  <c r="F225" i="1"/>
  <c r="F226" i="1"/>
  <c r="M207" i="1"/>
  <c r="I206" i="1"/>
  <c r="L228" i="1"/>
  <c r="L226" i="1"/>
  <c r="M206" i="1"/>
  <c r="I208" i="1"/>
  <c r="F224" i="1"/>
  <c r="M210" i="1"/>
  <c r="M209" i="1"/>
  <c r="N115" i="1"/>
  <c r="N118" i="1" s="1"/>
  <c r="C250" i="1"/>
  <c r="N257" i="1"/>
  <c r="N29" i="5"/>
  <c r="N30" i="5"/>
  <c r="N14" i="5"/>
  <c r="N13" i="5"/>
  <c r="D58" i="7"/>
  <c r="K37" i="3"/>
  <c r="N28" i="5"/>
  <c r="N32" i="5" s="1"/>
  <c r="K18" i="4"/>
  <c r="K18" i="3"/>
  <c r="J37" i="6"/>
  <c r="J18" i="6"/>
  <c r="I58" i="7"/>
  <c r="I59" i="7"/>
  <c r="I62" i="7"/>
  <c r="I60" i="7"/>
  <c r="E59" i="7"/>
  <c r="E62" i="7"/>
  <c r="E60" i="7"/>
  <c r="E61" i="7"/>
  <c r="E58" i="7"/>
  <c r="E37" i="6"/>
  <c r="E18" i="6"/>
  <c r="D60" i="7"/>
  <c r="D37" i="6"/>
  <c r="D18" i="6"/>
  <c r="D18" i="3"/>
  <c r="D37" i="3"/>
  <c r="N35" i="6"/>
  <c r="C37" i="6"/>
  <c r="C18" i="6"/>
  <c r="N12" i="6"/>
  <c r="N13" i="6"/>
  <c r="C37" i="4"/>
  <c r="C18" i="4"/>
  <c r="C37" i="3"/>
  <c r="C18" i="3"/>
  <c r="N15" i="3"/>
  <c r="N14" i="3"/>
  <c r="K61" i="7"/>
  <c r="K60" i="7"/>
  <c r="K59" i="7"/>
  <c r="K58" i="7"/>
  <c r="H61" i="7"/>
  <c r="H59" i="7"/>
  <c r="H58" i="7"/>
  <c r="H60" i="7"/>
  <c r="D59" i="7"/>
  <c r="D61" i="7"/>
  <c r="J61" i="7"/>
  <c r="J58" i="7"/>
  <c r="J59" i="7"/>
  <c r="J60" i="7"/>
  <c r="L61" i="7"/>
  <c r="L59" i="7"/>
  <c r="L58" i="7"/>
  <c r="L64" i="7" s="1"/>
  <c r="L60" i="7"/>
  <c r="M61" i="7"/>
  <c r="M59" i="7"/>
  <c r="M58" i="7"/>
  <c r="M64" i="7" s="1"/>
  <c r="M60" i="7"/>
  <c r="F61" i="7"/>
  <c r="F59" i="7"/>
  <c r="F58" i="7"/>
  <c r="F60" i="7"/>
  <c r="L62" i="7"/>
  <c r="C61" i="7"/>
  <c r="C59" i="7"/>
  <c r="C58" i="7"/>
  <c r="C62" i="7"/>
  <c r="N33" i="3"/>
  <c r="N34" i="3"/>
  <c r="N13" i="3"/>
  <c r="N31" i="3"/>
  <c r="N16" i="3"/>
  <c r="N35" i="3"/>
  <c r="N33" i="6"/>
  <c r="N34" i="6"/>
  <c r="N31" i="6"/>
  <c r="N37" i="6" s="1"/>
  <c r="N15" i="6"/>
  <c r="N14" i="6"/>
  <c r="N16" i="6"/>
  <c r="N46" i="6"/>
  <c r="B18" i="6"/>
  <c r="N55" i="7"/>
  <c r="N46" i="7"/>
  <c r="B62" i="7"/>
  <c r="B60" i="7"/>
  <c r="B61" i="7"/>
  <c r="B59" i="7"/>
  <c r="B18" i="4"/>
  <c r="B18" i="3"/>
  <c r="B37" i="6"/>
  <c r="B37" i="4"/>
  <c r="B37" i="3"/>
  <c r="N46" i="3"/>
  <c r="M212" i="1" l="1"/>
  <c r="N15" i="5"/>
  <c r="L230" i="1"/>
  <c r="J227" i="1"/>
  <c r="I224" i="1"/>
  <c r="J226" i="1"/>
  <c r="J228" i="1"/>
  <c r="K64" i="7"/>
  <c r="J210" i="1"/>
  <c r="I226" i="1"/>
  <c r="J207" i="1"/>
  <c r="J224" i="1"/>
  <c r="J208" i="1"/>
  <c r="J209" i="1"/>
  <c r="I225" i="1"/>
  <c r="I228" i="1"/>
  <c r="I212" i="1"/>
  <c r="I64" i="7"/>
  <c r="H228" i="1"/>
  <c r="H206" i="1"/>
  <c r="H210" i="1"/>
  <c r="H207" i="1"/>
  <c r="H209" i="1"/>
  <c r="J64" i="7"/>
  <c r="N18" i="6"/>
  <c r="H225" i="1"/>
  <c r="H227" i="1"/>
  <c r="H226" i="1"/>
  <c r="H64" i="7"/>
  <c r="G207" i="1"/>
  <c r="G209" i="1"/>
  <c r="G208" i="1"/>
  <c r="G206" i="1"/>
  <c r="F230" i="1"/>
  <c r="F209" i="1"/>
  <c r="F64" i="7"/>
  <c r="F210" i="1"/>
  <c r="F207" i="1"/>
  <c r="F208" i="1"/>
  <c r="L259" i="1"/>
  <c r="N255" i="1"/>
  <c r="N200" i="1"/>
  <c r="E64" i="7"/>
  <c r="D64" i="7"/>
  <c r="C64" i="7"/>
  <c r="N37" i="3"/>
  <c r="N18" i="3"/>
  <c r="C230" i="1"/>
  <c r="C212" i="1"/>
  <c r="N61" i="7"/>
  <c r="N59" i="7"/>
  <c r="N58" i="7"/>
  <c r="N60" i="7"/>
  <c r="N62" i="7"/>
  <c r="B64" i="7"/>
  <c r="C40" i="2"/>
  <c r="B44" i="2"/>
  <c r="B42" i="2"/>
  <c r="B43" i="2"/>
  <c r="B41" i="2"/>
  <c r="N26" i="2"/>
  <c r="N24" i="2"/>
  <c r="N25" i="2"/>
  <c r="N23" i="2"/>
  <c r="L35" i="2"/>
  <c r="H34" i="2"/>
  <c r="E34" i="2"/>
  <c r="D34" i="2"/>
  <c r="C35" i="2"/>
  <c r="J230" i="1" l="1"/>
  <c r="J212" i="1"/>
  <c r="I230" i="1"/>
  <c r="H212" i="1"/>
  <c r="G212" i="1"/>
  <c r="H230" i="1"/>
  <c r="F206" i="1"/>
  <c r="F212" i="1" s="1"/>
  <c r="F265" i="1"/>
  <c r="F262" i="1"/>
  <c r="F263" i="1"/>
  <c r="F266" i="1"/>
  <c r="F264" i="1"/>
  <c r="L263" i="1"/>
  <c r="L266" i="1"/>
  <c r="L264" i="1"/>
  <c r="L262" i="1"/>
  <c r="L265" i="1"/>
  <c r="H262" i="1"/>
  <c r="H265" i="1"/>
  <c r="H263" i="1"/>
  <c r="H264" i="1"/>
  <c r="H266" i="1"/>
  <c r="I264" i="1"/>
  <c r="I262" i="1"/>
  <c r="I265" i="1"/>
  <c r="I263" i="1"/>
  <c r="I266" i="1"/>
  <c r="C266" i="1"/>
  <c r="C263" i="1"/>
  <c r="C264" i="1"/>
  <c r="C265" i="1"/>
  <c r="C262" i="1"/>
  <c r="J264" i="1"/>
  <c r="J266" i="1"/>
  <c r="J265" i="1"/>
  <c r="J263" i="1"/>
  <c r="J262" i="1"/>
  <c r="J12" i="2"/>
  <c r="J16" i="2"/>
  <c r="J13" i="2"/>
  <c r="J15" i="2"/>
  <c r="J14" i="2"/>
  <c r="I14" i="2"/>
  <c r="I12" i="2"/>
  <c r="I16" i="2"/>
  <c r="I13" i="2"/>
  <c r="I15" i="2"/>
  <c r="H12" i="2"/>
  <c r="H15" i="2"/>
  <c r="H16" i="2"/>
  <c r="H13" i="2"/>
  <c r="H14" i="2"/>
  <c r="G13" i="2"/>
  <c r="G15" i="2"/>
  <c r="G12" i="2"/>
  <c r="G16" i="2"/>
  <c r="G14" i="2"/>
  <c r="F12" i="2"/>
  <c r="F14" i="2"/>
  <c r="F13" i="2"/>
  <c r="F15" i="2"/>
  <c r="F16" i="2"/>
  <c r="D12" i="2"/>
  <c r="D15" i="2"/>
  <c r="D16" i="2"/>
  <c r="D14" i="2"/>
  <c r="D13" i="2"/>
  <c r="L34" i="2"/>
  <c r="L32" i="2"/>
  <c r="I34" i="2"/>
  <c r="I33" i="2"/>
  <c r="H35" i="2"/>
  <c r="H31" i="2"/>
  <c r="H33" i="2"/>
  <c r="E35" i="2"/>
  <c r="E33" i="2"/>
  <c r="E31" i="2"/>
  <c r="D46" i="2"/>
  <c r="D33" i="2"/>
  <c r="D35" i="2"/>
  <c r="N64" i="7"/>
  <c r="C46" i="2"/>
  <c r="N42" i="2"/>
  <c r="F34" i="2"/>
  <c r="C34" i="2"/>
  <c r="D32" i="2"/>
  <c r="E32" i="2"/>
  <c r="F33" i="2"/>
  <c r="H32" i="2"/>
  <c r="I31" i="2"/>
  <c r="I35" i="2"/>
  <c r="J46" i="2"/>
  <c r="J33" i="2"/>
  <c r="L33" i="2"/>
  <c r="C32" i="2"/>
  <c r="J34" i="2"/>
  <c r="C33" i="2"/>
  <c r="F31" i="2"/>
  <c r="F35" i="2"/>
  <c r="I32" i="2"/>
  <c r="J31" i="2"/>
  <c r="J35" i="2"/>
  <c r="L31" i="2"/>
  <c r="N43" i="2"/>
  <c r="C31" i="2"/>
  <c r="F32" i="2"/>
  <c r="J32" i="2"/>
  <c r="N41" i="2"/>
  <c r="L37" i="2" l="1"/>
  <c r="J268" i="1"/>
  <c r="I268" i="1"/>
  <c r="I37" i="2"/>
  <c r="I18" i="2"/>
  <c r="H18" i="2"/>
  <c r="H37" i="2"/>
  <c r="H268" i="1"/>
  <c r="G18" i="2"/>
  <c r="F37" i="2"/>
  <c r="F18" i="2"/>
  <c r="F268" i="1"/>
  <c r="E37" i="2"/>
  <c r="L268" i="1"/>
  <c r="C268" i="1"/>
  <c r="J37" i="2"/>
  <c r="J18" i="2"/>
  <c r="D37" i="2"/>
  <c r="D18" i="2"/>
  <c r="C37" i="2"/>
  <c r="C18" i="2"/>
  <c r="M40" i="2" l="1"/>
  <c r="M12" i="1"/>
  <c r="M18" i="1" s="1"/>
  <c r="M31" i="2"/>
  <c r="M215" i="1" l="1"/>
  <c r="M221" i="1" s="1"/>
  <c r="M253" i="1"/>
  <c r="M259" i="1" s="1"/>
  <c r="M46" i="2"/>
  <c r="M33" i="2"/>
  <c r="M32" i="2"/>
  <c r="M34" i="2"/>
  <c r="M35" i="2"/>
  <c r="K3" i="1"/>
  <c r="K9" i="2"/>
  <c r="K46" i="2" s="1"/>
  <c r="K40" i="2"/>
  <c r="K31" i="2"/>
  <c r="K12" i="1"/>
  <c r="K18" i="1" l="1"/>
  <c r="K215" i="1"/>
  <c r="K9" i="1"/>
  <c r="K197" i="1"/>
  <c r="K203" i="1" s="1"/>
  <c r="K253" i="1"/>
  <c r="K235" i="1"/>
  <c r="K241" i="1" s="1"/>
  <c r="M37" i="2"/>
  <c r="K13" i="2"/>
  <c r="K14" i="2"/>
  <c r="K15" i="2"/>
  <c r="K16" i="2"/>
  <c r="K12" i="2"/>
  <c r="K34" i="2"/>
  <c r="K35" i="2"/>
  <c r="K33" i="2"/>
  <c r="K32" i="2"/>
  <c r="K37" i="2" l="1"/>
  <c r="K18" i="2"/>
  <c r="M225" i="1"/>
  <c r="M228" i="1"/>
  <c r="M227" i="1"/>
  <c r="M226" i="1"/>
  <c r="M224" i="1"/>
  <c r="M230" i="1" s="1"/>
  <c r="K206" i="1"/>
  <c r="M263" i="1"/>
  <c r="M266" i="1"/>
  <c r="M264" i="1"/>
  <c r="M265" i="1"/>
  <c r="M262" i="1"/>
  <c r="M268" i="1" s="1"/>
  <c r="K209" i="1" l="1"/>
  <c r="K208" i="1"/>
  <c r="K210" i="1"/>
  <c r="K207" i="1"/>
  <c r="K246" i="1"/>
  <c r="K247" i="1"/>
  <c r="K244" i="1"/>
  <c r="K245" i="1"/>
  <c r="K248" i="1"/>
  <c r="K212" i="1" l="1"/>
  <c r="K250" i="1"/>
  <c r="K28" i="4"/>
  <c r="K32" i="4" s="1"/>
  <c r="K84" i="1"/>
  <c r="K40" i="4"/>
  <c r="N23" i="4"/>
  <c r="K254" i="1" l="1"/>
  <c r="K259" i="1" s="1"/>
  <c r="K216" i="1"/>
  <c r="K221" i="1" s="1"/>
  <c r="K89" i="1"/>
  <c r="N40" i="4"/>
  <c r="N84" i="1"/>
  <c r="K33" i="4"/>
  <c r="K45" i="4"/>
  <c r="K35" i="4"/>
  <c r="K34" i="4"/>
  <c r="K31" i="4"/>
  <c r="N216" i="1" l="1"/>
  <c r="K225" i="1"/>
  <c r="N254" i="1"/>
  <c r="K263" i="1"/>
  <c r="K37" i="4"/>
  <c r="K227" i="1" l="1"/>
  <c r="K224" i="1"/>
  <c r="K226" i="1"/>
  <c r="K228" i="1"/>
  <c r="K264" i="1"/>
  <c r="K265" i="1"/>
  <c r="K262" i="1"/>
  <c r="K266" i="1"/>
  <c r="K268" i="1" l="1"/>
  <c r="K230" i="1"/>
  <c r="D83" i="1"/>
  <c r="D89" i="1" s="1"/>
  <c r="D253" i="1" l="1"/>
  <c r="D259" i="1" s="1"/>
  <c r="D215" i="1"/>
  <c r="D221" i="1" s="1"/>
  <c r="E83" i="1"/>
  <c r="E89" i="1" s="1"/>
  <c r="N22" i="4"/>
  <c r="N28" i="4" s="1"/>
  <c r="D74" i="1"/>
  <c r="N22" i="2"/>
  <c r="N28" i="2" s="1"/>
  <c r="B28" i="2"/>
  <c r="B31" i="2" s="1"/>
  <c r="B12" i="1"/>
  <c r="B18" i="1" s="1"/>
  <c r="B9" i="2"/>
  <c r="B12" i="2" s="1"/>
  <c r="B3" i="1"/>
  <c r="B9" i="1" s="1"/>
  <c r="B40" i="2"/>
  <c r="D235" i="1" l="1"/>
  <c r="D197" i="1"/>
  <c r="D224" i="1"/>
  <c r="D262" i="1"/>
  <c r="N19" i="9"/>
  <c r="E24" i="9"/>
  <c r="E27" i="9" s="1"/>
  <c r="E102" i="1"/>
  <c r="E108" i="1" s="1"/>
  <c r="E33" i="4"/>
  <c r="E35" i="4"/>
  <c r="E34" i="4"/>
  <c r="E32" i="4"/>
  <c r="E31" i="4"/>
  <c r="N83" i="1"/>
  <c r="N89" i="1" s="1"/>
  <c r="E74" i="1"/>
  <c r="E80" i="1" s="1"/>
  <c r="E12" i="4"/>
  <c r="E39" i="4"/>
  <c r="D34" i="4"/>
  <c r="D33" i="4"/>
  <c r="D35" i="4"/>
  <c r="D32" i="4"/>
  <c r="D31" i="4"/>
  <c r="N31" i="4"/>
  <c r="D39" i="4"/>
  <c r="N3" i="4"/>
  <c r="G40" i="2"/>
  <c r="G31" i="2"/>
  <c r="G12" i="1"/>
  <c r="G18" i="1" s="1"/>
  <c r="N31" i="2"/>
  <c r="N34" i="2"/>
  <c r="N32" i="2"/>
  <c r="N33" i="2"/>
  <c r="N35" i="2"/>
  <c r="B253" i="1"/>
  <c r="B215" i="1"/>
  <c r="B35" i="2"/>
  <c r="B32" i="2"/>
  <c r="B33" i="2"/>
  <c r="B34" i="2"/>
  <c r="B235" i="1"/>
  <c r="B197" i="1"/>
  <c r="B203" i="1" s="1"/>
  <c r="B46" i="2"/>
  <c r="B14" i="2"/>
  <c r="B16" i="2"/>
  <c r="B15" i="2"/>
  <c r="B13" i="2"/>
  <c r="L40" i="2"/>
  <c r="L3" i="1"/>
  <c r="L9" i="2"/>
  <c r="N3" i="2"/>
  <c r="L12" i="2" l="1"/>
  <c r="L46" i="2"/>
  <c r="L235" i="1"/>
  <c r="L197" i="1"/>
  <c r="L203" i="1" s="1"/>
  <c r="N12" i="1"/>
  <c r="N18" i="1" s="1"/>
  <c r="D263" i="1"/>
  <c r="D266" i="1"/>
  <c r="D264" i="1"/>
  <c r="D265" i="1"/>
  <c r="D226" i="1"/>
  <c r="D227" i="1"/>
  <c r="D228" i="1"/>
  <c r="D225" i="1"/>
  <c r="D37" i="4"/>
  <c r="E215" i="1"/>
  <c r="B18" i="2"/>
  <c r="B37" i="2"/>
  <c r="E37" i="4"/>
  <c r="E28" i="9"/>
  <c r="E30" i="9"/>
  <c r="E31" i="9"/>
  <c r="E29" i="9"/>
  <c r="E253" i="1"/>
  <c r="N102" i="1"/>
  <c r="N108" i="1" s="1"/>
  <c r="N24" i="9"/>
  <c r="N27" i="9" s="1"/>
  <c r="E16" i="4"/>
  <c r="E15" i="4"/>
  <c r="E45" i="4"/>
  <c r="E14" i="4"/>
  <c r="E13" i="4"/>
  <c r="N74" i="1"/>
  <c r="N34" i="4"/>
  <c r="N32" i="4"/>
  <c r="N33" i="4"/>
  <c r="N35" i="4"/>
  <c r="N39" i="4"/>
  <c r="G35" i="2"/>
  <c r="G32" i="2"/>
  <c r="G33" i="2"/>
  <c r="G34" i="2"/>
  <c r="G253" i="1"/>
  <c r="G259" i="1" s="1"/>
  <c r="G215" i="1"/>
  <c r="G221" i="1" s="1"/>
  <c r="B259" i="1"/>
  <c r="B262" i="1" s="1"/>
  <c r="B221" i="1"/>
  <c r="B224" i="1" s="1"/>
  <c r="N37" i="2"/>
  <c r="B206" i="1"/>
  <c r="B209" i="1"/>
  <c r="B208" i="1"/>
  <c r="B207" i="1"/>
  <c r="B210" i="1"/>
  <c r="B241" i="1"/>
  <c r="L16" i="2"/>
  <c r="L14" i="2"/>
  <c r="L15" i="2"/>
  <c r="L13" i="2"/>
  <c r="N40" i="2"/>
  <c r="L9" i="1"/>
  <c r="N3" i="1"/>
  <c r="N37" i="4" l="1"/>
  <c r="L18" i="2"/>
  <c r="G37" i="2"/>
  <c r="E221" i="1"/>
  <c r="E224" i="1" s="1"/>
  <c r="E259" i="1"/>
  <c r="E262" i="1" s="1"/>
  <c r="E32" i="9"/>
  <c r="D230" i="1"/>
  <c r="D268" i="1"/>
  <c r="E18" i="4"/>
  <c r="N31" i="9"/>
  <c r="N28" i="9"/>
  <c r="N30" i="9"/>
  <c r="N29" i="9"/>
  <c r="N215" i="1"/>
  <c r="G262" i="1"/>
  <c r="N253" i="1"/>
  <c r="G224" i="1"/>
  <c r="G226" i="1"/>
  <c r="G227" i="1"/>
  <c r="G225" i="1"/>
  <c r="G228" i="1"/>
  <c r="B227" i="1"/>
  <c r="B226" i="1"/>
  <c r="B225" i="1"/>
  <c r="B228" i="1"/>
  <c r="B264" i="1"/>
  <c r="B263" i="1"/>
  <c r="B266" i="1"/>
  <c r="B265" i="1"/>
  <c r="B247" i="1"/>
  <c r="B246" i="1"/>
  <c r="B245" i="1"/>
  <c r="B248" i="1"/>
  <c r="B244" i="1"/>
  <c r="B212" i="1"/>
  <c r="L206" i="1"/>
  <c r="L241" i="1"/>
  <c r="L244" i="1" s="1"/>
  <c r="N221" i="1" l="1"/>
  <c r="N224" i="1" s="1"/>
  <c r="G230" i="1"/>
  <c r="E226" i="1"/>
  <c r="E228" i="1"/>
  <c r="E225" i="1"/>
  <c r="E227" i="1"/>
  <c r="E265" i="1"/>
  <c r="E266" i="1"/>
  <c r="E264" i="1"/>
  <c r="E263" i="1"/>
  <c r="N259" i="1"/>
  <c r="N262" i="1" s="1"/>
  <c r="N32" i="9"/>
  <c r="B250" i="1"/>
  <c r="B268" i="1"/>
  <c r="B230" i="1"/>
  <c r="G265" i="1"/>
  <c r="G264" i="1"/>
  <c r="G263" i="1"/>
  <c r="G266" i="1"/>
  <c r="L247" i="1"/>
  <c r="L245" i="1"/>
  <c r="L248" i="1"/>
  <c r="L246" i="1"/>
  <c r="L208" i="1"/>
  <c r="L207" i="1"/>
  <c r="L210" i="1"/>
  <c r="L209" i="1"/>
  <c r="L212" i="1" l="1"/>
  <c r="N226" i="1"/>
  <c r="N228" i="1"/>
  <c r="N227" i="1"/>
  <c r="N225" i="1"/>
  <c r="G268" i="1"/>
  <c r="E268" i="1"/>
  <c r="E230" i="1"/>
  <c r="N263" i="1"/>
  <c r="N266" i="1"/>
  <c r="N264" i="1"/>
  <c r="N265" i="1"/>
  <c r="L250" i="1"/>
  <c r="N230" i="1" l="1"/>
  <c r="N268" i="1"/>
  <c r="E35" i="9"/>
  <c r="E93" i="1" l="1"/>
  <c r="E99" i="1" s="1"/>
  <c r="E8" i="9"/>
  <c r="N3" i="9"/>
  <c r="N8" i="9" l="1"/>
  <c r="N35" i="9"/>
  <c r="E14" i="9"/>
  <c r="E15" i="9"/>
  <c r="E12" i="9"/>
  <c r="E13" i="9"/>
  <c r="E40" i="9"/>
  <c r="E235" i="1"/>
  <c r="N93" i="1"/>
  <c r="N99" i="1" s="1"/>
  <c r="E197" i="1"/>
  <c r="E11" i="9"/>
  <c r="E16" i="9" l="1"/>
  <c r="N197" i="1"/>
  <c r="N12" i="9"/>
  <c r="N15" i="9"/>
  <c r="N13" i="9"/>
  <c r="N14" i="9"/>
  <c r="N40" i="9"/>
  <c r="N235" i="1"/>
  <c r="N11" i="9"/>
  <c r="N16" i="9" l="1"/>
  <c r="D76" i="1" l="1"/>
  <c r="D80" i="1" s="1"/>
  <c r="D41" i="4"/>
  <c r="N5" i="4"/>
  <c r="N9" i="4" s="1"/>
  <c r="D14" i="4"/>
  <c r="D237" i="1" l="1"/>
  <c r="D241" i="1" s="1"/>
  <c r="D199" i="1"/>
  <c r="D203" i="1" s="1"/>
  <c r="D13" i="4"/>
  <c r="D45" i="4"/>
  <c r="D15" i="4"/>
  <c r="D12" i="4"/>
  <c r="D16" i="4"/>
  <c r="N41" i="4"/>
  <c r="N14" i="4"/>
  <c r="N76" i="1"/>
  <c r="N80" i="1" s="1"/>
  <c r="N237" i="1" l="1"/>
  <c r="D246" i="1"/>
  <c r="N12" i="4"/>
  <c r="N15" i="4"/>
  <c r="N13" i="4"/>
  <c r="N16" i="4"/>
  <c r="N45" i="4"/>
  <c r="D18" i="4"/>
  <c r="N199" i="1"/>
  <c r="D208" i="1"/>
  <c r="N18" i="4" l="1"/>
  <c r="D210" i="1"/>
  <c r="D206" i="1"/>
  <c r="D209" i="1"/>
  <c r="D207" i="1"/>
  <c r="D244" i="1"/>
  <c r="D247" i="1"/>
  <c r="D245" i="1"/>
  <c r="D248" i="1"/>
  <c r="D212" i="1" l="1"/>
  <c r="D250" i="1"/>
  <c r="E44" i="2" l="1"/>
  <c r="N7" i="2"/>
  <c r="E7" i="1"/>
  <c r="E9" i="1" s="1"/>
  <c r="E12" i="2" l="1"/>
  <c r="E13" i="2"/>
  <c r="E15" i="2"/>
  <c r="E14" i="2"/>
  <c r="N44" i="2"/>
  <c r="N9" i="2"/>
  <c r="N16" i="2" s="1"/>
  <c r="E16" i="2"/>
  <c r="E239" i="1"/>
  <c r="E241" i="1" s="1"/>
  <c r="N7" i="1"/>
  <c r="N9" i="1" s="1"/>
  <c r="E201" i="1"/>
  <c r="E203" i="1" s="1"/>
  <c r="E18" i="2" l="1"/>
  <c r="N14" i="2"/>
  <c r="N12" i="2"/>
  <c r="N15" i="2"/>
  <c r="N13" i="2"/>
  <c r="N46" i="2"/>
  <c r="N201" i="1"/>
  <c r="N203" i="1" s="1"/>
  <c r="E210" i="1"/>
  <c r="N239" i="1"/>
  <c r="N241" i="1" s="1"/>
  <c r="E206" i="1" l="1"/>
  <c r="E208" i="1"/>
  <c r="E207" i="1"/>
  <c r="E209" i="1"/>
  <c r="N210" i="1"/>
  <c r="E244" i="1"/>
  <c r="E246" i="1"/>
  <c r="E247" i="1"/>
  <c r="E245" i="1"/>
  <c r="N18" i="2"/>
  <c r="E248" i="1"/>
  <c r="N248" i="1"/>
  <c r="E250" i="1" l="1"/>
  <c r="E212" i="1"/>
  <c r="N246" i="1"/>
  <c r="N247" i="1"/>
  <c r="N245" i="1"/>
  <c r="N244" i="1"/>
  <c r="N208" i="1"/>
  <c r="N207" i="1"/>
  <c r="N209" i="1"/>
  <c r="N206" i="1"/>
  <c r="N212" i="1" l="1"/>
  <c r="N250" i="1"/>
</calcChain>
</file>

<file path=xl/sharedStrings.xml><?xml version="1.0" encoding="utf-8"?>
<sst xmlns="http://schemas.openxmlformats.org/spreadsheetml/2006/main" count="1742" uniqueCount="85">
  <si>
    <t>TOTAL</t>
  </si>
  <si>
    <t>Starkey</t>
  </si>
  <si>
    <t>ITE Sales</t>
  </si>
  <si>
    <t>BTE Sales</t>
  </si>
  <si>
    <t>Sales</t>
  </si>
  <si>
    <t>Total Sales</t>
  </si>
  <si>
    <t>% Sales</t>
  </si>
  <si>
    <t xml:space="preserve">Total # </t>
  </si>
  <si>
    <t>GN Resound</t>
  </si>
  <si>
    <t>Oticon</t>
  </si>
  <si>
    <t>Avg Cost</t>
  </si>
  <si>
    <t>Total #</t>
  </si>
  <si>
    <t>Total</t>
  </si>
  <si>
    <t>Total %</t>
  </si>
  <si>
    <t>CROS Sales</t>
  </si>
  <si>
    <t>GROUP 1 - CUSTOM IN-THE-EAR HEARING AIDS</t>
  </si>
  <si>
    <t>% of Sales</t>
  </si>
  <si>
    <t>TOTALS SALES AND NUMBER OF DEVICES</t>
  </si>
  <si>
    <t>GROUP 6 REMOTE CONTROLS</t>
  </si>
  <si>
    <t># Sold</t>
  </si>
  <si>
    <t>% of #</t>
  </si>
  <si>
    <t>GROUP 4 WIRELESS DEVICES</t>
  </si>
  <si>
    <t xml:space="preserve">OVERVIEW OF HEARING AID AND WIRELESS SYSTEM SALES (all items except earmolds) </t>
  </si>
  <si>
    <t>Sivantos</t>
  </si>
  <si>
    <t>Sonova/Phonak</t>
  </si>
  <si>
    <t>Fully Encased Rechargeable Sales</t>
  </si>
  <si>
    <t>NOV 18</t>
  </si>
  <si>
    <t>DEC 18</t>
  </si>
  <si>
    <t>APR 19</t>
  </si>
  <si>
    <t>MAY 19</t>
  </si>
  <si>
    <t>JUN 19</t>
  </si>
  <si>
    <t>JUL 19</t>
  </si>
  <si>
    <t>AUG 19</t>
  </si>
  <si>
    <t>SEP 19</t>
  </si>
  <si>
    <t>OCT 19</t>
  </si>
  <si>
    <t>JAN 19</t>
  </si>
  <si>
    <t>FEB 19</t>
  </si>
  <si>
    <t>MAR 19</t>
  </si>
  <si>
    <t>GROUP 3 CATEGORY 2 - RIC - RECHARGABLE</t>
  </si>
  <si>
    <t>GROUP 2- CATEGORY 2 - BTE RECHARGABLE</t>
  </si>
  <si>
    <t>OCT 2020</t>
  </si>
  <si>
    <t xml:space="preserve">TOTAL </t>
  </si>
  <si>
    <t>WIRELESS SYSTEMS</t>
  </si>
  <si>
    <t>WIRELESS FM SYSTEMS</t>
  </si>
  <si>
    <t>$ Sales</t>
  </si>
  <si>
    <t>RIC Sales ($)</t>
  </si>
  <si>
    <t>GROUP 2- CATEGORY 2- BTE RECHARGABLE</t>
  </si>
  <si>
    <t>GROUP 2 BEHIND-THE-EAR HEARING AIDS - NON-RECHARGABLE</t>
  </si>
  <si>
    <t>GROUP 3 RECEIVER-IN-THE-CANAL HEARING AIDS - NON-RECHARGABLE</t>
  </si>
  <si>
    <t>GROUP 7 - WIRELESS CROS TRANSMITTERS - NON-RECHARGABLE</t>
  </si>
  <si>
    <t>GROUP 7 - WIRELESS CROS TRANSMITTERS - RECHARGABLE</t>
  </si>
  <si>
    <t>GROUP 2 BEHIND-THE-EAR HEARING AIDS - Non-Rechargeable</t>
  </si>
  <si>
    <t>GROUP 3 RECEIVER-IN-THE-CANAL HEARING AIDS - Non- Rechargeable</t>
  </si>
  <si>
    <t>OVERVIEW OF HEARING AID SALES ONLY</t>
  </si>
  <si>
    <t>NOV 2020</t>
  </si>
  <si>
    <t>DEC 2020</t>
  </si>
  <si>
    <t>JAN 2021</t>
  </si>
  <si>
    <t>FEB 2021</t>
  </si>
  <si>
    <t>MAR 2021</t>
  </si>
  <si>
    <t>APR 2021</t>
  </si>
  <si>
    <t>MAY 2021</t>
  </si>
  <si>
    <t>JUNE 2021</t>
  </si>
  <si>
    <t>JUL 2021</t>
  </si>
  <si>
    <t>AUG 2021</t>
  </si>
  <si>
    <t>SEP 2021</t>
  </si>
  <si>
    <t>Sonova</t>
  </si>
  <si>
    <t>GROUP 8 - CI Compatible Devices</t>
  </si>
  <si>
    <t>GROUP 1 IN-THE-EAR HEARING AIDS</t>
  </si>
  <si>
    <t>GROUP 1, CATEGORY 2 IN-THE-EAR HEARING AIDS -- RECHARGEABLE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</si>
  <si>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</si>
  <si>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</si>
  <si>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</si>
  <si>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</si>
  <si>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</si>
  <si>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</si>
  <si>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</si>
  <si>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</si>
  <si>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JUNE 2022</t>
  </si>
  <si>
    <t>JUL 2022</t>
  </si>
  <si>
    <t>AUG 2022</t>
  </si>
  <si>
    <t>SEP 2022</t>
  </si>
  <si>
    <t xml:space="preserve"> </t>
  </si>
  <si>
    <t>SIVANTOS</t>
  </si>
  <si>
    <t>GROUP 8 - WIRELESS CROS TRANSMITTERS - RECHARGABLE</t>
  </si>
  <si>
    <t xml:space="preserve">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</si>
</sst>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</numFmts>
  <fonts count="18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b/>
      <sz val="7"/>
      <color theme="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4" tint="-0.499984740745262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54A40C"/>
        <bgColor indexed="64"/>
      </patternFill>
    </fill>
    <fill>
      <patternFill patternType="solid">
        <fgColor rgb="FF2AA808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215">
    <xf numFmtId="0" fontId="0" fillId="0" borderId="0" xfId="0"/>
    <xf numFmtId="0" fontId="2" fillId="0" borderId="0" xfId="0" applyFont="1"/>
    <xf numFmtId="49" fontId="1" fillId="0" borderId="0" xfId="0" applyNumberFormat="1" applyFont="1"/>
    <xf numFmtId="0" fontId="2" fillId="0" borderId="0" xfId="0" applyFont="1" applyAlignment="1">
      <alignment wrapText="1"/>
    </xf>
    <xf numFmtId="49" fontId="1" fillId="0" borderId="1" xfId="0" applyNumberFormat="1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3" fontId="2" fillId="0" borderId="1" xfId="0" applyNumberFormat="1" applyFont="1" applyBorder="1"/>
    <xf numFmtId="0" fontId="2" fillId="0" borderId="0" xfId="0" applyFont="1" applyFill="1"/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3" fillId="0" borderId="0" xfId="0" applyFont="1"/>
    <xf numFmtId="0" fontId="2" fillId="2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0" fontId="1" fillId="9" borderId="1" xfId="0" applyFont="1" applyFill="1" applyBorder="1" applyAlignment="1">
      <alignment wrapText="1"/>
    </xf>
    <xf numFmtId="49" fontId="1" fillId="9" borderId="1" xfId="0" applyNumberFormat="1" applyFont="1" applyFill="1" applyBorder="1" applyAlignment="1">
      <alignment wrapText="1"/>
    </xf>
    <xf numFmtId="1" fontId="2" fillId="0" borderId="1" xfId="0" applyNumberFormat="1" applyFont="1" applyBorder="1"/>
    <xf numFmtId="10" fontId="1" fillId="0" borderId="5" xfId="0" applyNumberFormat="1" applyFont="1" applyBorder="1" applyAlignment="1">
      <alignment wrapText="1"/>
    </xf>
    <xf numFmtId="0" fontId="6" fillId="0" borderId="0" xfId="0" applyFont="1"/>
    <xf numFmtId="0" fontId="5" fillId="0" borderId="1" xfId="0" applyFont="1" applyBorder="1"/>
    <xf numFmtId="16" fontId="5" fillId="0" borderId="1" xfId="0" applyNumberFormat="1" applyFont="1" applyBorder="1" applyAlignment="1">
      <alignment horizontal="center" wrapText="1"/>
    </xf>
    <xf numFmtId="0" fontId="8" fillId="0" borderId="1" xfId="0" applyFont="1" applyBorder="1"/>
    <xf numFmtId="166" fontId="6" fillId="0" borderId="1" xfId="1" applyNumberFormat="1" applyFont="1" applyBorder="1"/>
    <xf numFmtId="166" fontId="8" fillId="0" borderId="1" xfId="0" applyNumberFormat="1" applyFont="1" applyBorder="1"/>
    <xf numFmtId="166" fontId="6" fillId="0" borderId="1" xfId="1" applyNumberFormat="1" applyFont="1" applyBorder="1" applyAlignment="1">
      <alignment horizontal="right"/>
    </xf>
    <xf numFmtId="38" fontId="8" fillId="0" borderId="1" xfId="0" applyNumberFormat="1" applyFont="1" applyBorder="1" applyAlignment="1">
      <alignment horizontal="right"/>
    </xf>
    <xf numFmtId="41" fontId="6" fillId="0" borderId="1" xfId="1" applyNumberFormat="1" applyFont="1" applyBorder="1"/>
    <xf numFmtId="41" fontId="6" fillId="0" borderId="1" xfId="0" applyNumberFormat="1" applyFont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0" fontId="9" fillId="0" borderId="1" xfId="0" applyNumberFormat="1" applyFont="1" applyFill="1" applyBorder="1"/>
    <xf numFmtId="0" fontId="9" fillId="0" borderId="0" xfId="0" applyFont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0" fontId="2" fillId="0" borderId="1" xfId="0" applyNumberFormat="1" applyFont="1" applyBorder="1"/>
    <xf numFmtId="10" fontId="2" fillId="0" borderId="1" xfId="0" applyNumberFormat="1" applyFont="1" applyFill="1" applyBorder="1"/>
    <xf numFmtId="10" fontId="2" fillId="0" borderId="5" xfId="0" applyNumberFormat="1" applyFont="1" applyFill="1" applyBorder="1"/>
    <xf numFmtId="10" fontId="6" fillId="0" borderId="1" xfId="1" applyNumberFormat="1" applyFont="1" applyBorder="1"/>
    <xf numFmtId="10" fontId="6" fillId="0" borderId="1" xfId="0" applyNumberFormat="1" applyFont="1" applyBorder="1"/>
    <xf numFmtId="0" fontId="6" fillId="0" borderId="1" xfId="0" applyFont="1" applyBorder="1" applyAlignment="1">
      <alignment wrapText="1"/>
    </xf>
    <xf numFmtId="0" fontId="11" fillId="0" borderId="0" xfId="0" applyFont="1"/>
    <xf numFmtId="49" fontId="10" fillId="0" borderId="1" xfId="0" applyNumberFormat="1" applyFont="1" applyBorder="1"/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9" borderId="1" xfId="0" applyFont="1" applyFill="1" applyBorder="1" applyAlignment="1">
      <alignment wrapText="1"/>
    </xf>
    <xf numFmtId="10" fontId="11" fillId="0" borderId="1" xfId="0" applyNumberFormat="1" applyFont="1" applyBorder="1"/>
    <xf numFmtId="0" fontId="11" fillId="0" borderId="1" xfId="0" applyFont="1" applyFill="1" applyBorder="1" applyAlignment="1">
      <alignment wrapText="1"/>
    </xf>
    <xf numFmtId="10" fontId="11" fillId="0" borderId="1" xfId="0" applyNumberFormat="1" applyFont="1" applyFill="1" applyBorder="1"/>
    <xf numFmtId="1" fontId="11" fillId="0" borderId="1" xfId="0" applyNumberFormat="1" applyFont="1" applyBorder="1"/>
    <xf numFmtId="0" fontId="12" fillId="0" borderId="0" xfId="0" applyFont="1"/>
    <xf numFmtId="0" fontId="14" fillId="0" borderId="0" xfId="0" applyFont="1"/>
    <xf numFmtId="49" fontId="13" fillId="9" borderId="1" xfId="0" applyNumberFormat="1" applyFont="1" applyFill="1" applyBorder="1" applyAlignment="1">
      <alignment wrapText="1"/>
    </xf>
    <xf numFmtId="49" fontId="13" fillId="0" borderId="1" xfId="0" applyNumberFormat="1" applyFont="1" applyBorder="1"/>
    <xf numFmtId="49" fontId="13" fillId="0" borderId="0" xfId="0" applyNumberFormat="1" applyFont="1"/>
    <xf numFmtId="0" fontId="14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164" fontId="14" fillId="0" borderId="0" xfId="0" applyNumberFormat="1" applyFont="1"/>
    <xf numFmtId="0" fontId="13" fillId="9" borderId="1" xfId="0" applyFont="1" applyFill="1" applyBorder="1" applyAlignment="1">
      <alignment wrapText="1"/>
    </xf>
    <xf numFmtId="3" fontId="14" fillId="0" borderId="1" xfId="0" applyNumberFormat="1" applyFont="1" applyBorder="1"/>
    <xf numFmtId="0" fontId="13" fillId="9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wrapText="1"/>
    </xf>
    <xf numFmtId="3" fontId="14" fillId="0" borderId="1" xfId="0" applyNumberFormat="1" applyFont="1" applyBorder="1" applyAlignment="1">
      <alignment horizontal="right"/>
    </xf>
    <xf numFmtId="3" fontId="14" fillId="0" borderId="1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left" wrapText="1"/>
    </xf>
    <xf numFmtId="0" fontId="15" fillId="11" borderId="0" xfId="0" applyFont="1" applyFill="1"/>
    <xf numFmtId="0" fontId="14" fillId="11" borderId="0" xfId="0" applyFont="1" applyFill="1"/>
    <xf numFmtId="49" fontId="14" fillId="0" borderId="1" xfId="0" applyNumberFormat="1" applyFont="1" applyBorder="1" applyAlignment="1">
      <alignment wrapText="1"/>
    </xf>
    <xf numFmtId="1" fontId="14" fillId="0" borderId="1" xfId="0" applyNumberFormat="1" applyFont="1" applyBorder="1"/>
    <xf numFmtId="0" fontId="13" fillId="3" borderId="1" xfId="0" applyFont="1" applyFill="1" applyBorder="1" applyAlignment="1">
      <alignment wrapText="1"/>
    </xf>
    <xf numFmtId="10" fontId="14" fillId="0" borderId="1" xfId="0" applyNumberFormat="1" applyFont="1" applyFill="1" applyBorder="1"/>
    <xf numFmtId="0" fontId="14" fillId="0" borderId="5" xfId="0" applyFont="1" applyBorder="1" applyAlignment="1">
      <alignment wrapText="1"/>
    </xf>
    <xf numFmtId="10" fontId="14" fillId="0" borderId="5" xfId="0" applyNumberFormat="1" applyFont="1" applyFill="1" applyBorder="1"/>
    <xf numFmtId="10" fontId="16" fillId="0" borderId="5" xfId="0" applyNumberFormat="1" applyFont="1" applyFill="1" applyBorder="1"/>
    <xf numFmtId="0" fontId="13" fillId="0" borderId="7" xfId="0" applyFont="1" applyBorder="1" applyAlignment="1">
      <alignment wrapText="1"/>
    </xf>
    <xf numFmtId="3" fontId="14" fillId="0" borderId="1" xfId="0" applyNumberFormat="1" applyFont="1" applyFill="1" applyBorder="1"/>
    <xf numFmtId="0" fontId="13" fillId="0" borderId="6" xfId="0" applyFont="1" applyBorder="1" applyAlignment="1">
      <alignment wrapText="1"/>
    </xf>
    <xf numFmtId="0" fontId="13" fillId="11" borderId="6" xfId="0" applyFont="1" applyFill="1" applyBorder="1" applyAlignment="1">
      <alignment wrapText="1"/>
    </xf>
    <xf numFmtId="10" fontId="14" fillId="11" borderId="6" xfId="0" applyNumberFormat="1" applyFont="1" applyFill="1" applyBorder="1"/>
    <xf numFmtId="0" fontId="14" fillId="0" borderId="0" xfId="0" applyFont="1" applyAlignment="1">
      <alignment wrapText="1"/>
    </xf>
    <xf numFmtId="0" fontId="14" fillId="5" borderId="0" xfId="0" applyFont="1" applyFill="1"/>
    <xf numFmtId="10" fontId="14" fillId="5" borderId="5" xfId="0" applyNumberFormat="1" applyFont="1" applyFill="1" applyBorder="1"/>
    <xf numFmtId="0" fontId="1" fillId="9" borderId="6" xfId="0" applyFont="1" applyFill="1" applyBorder="1" applyAlignment="1">
      <alignment wrapText="1"/>
    </xf>
    <xf numFmtId="10" fontId="2" fillId="5" borderId="5" xfId="0" applyNumberFormat="1" applyFont="1" applyFill="1" applyBorder="1"/>
    <xf numFmtId="0" fontId="2" fillId="2" borderId="1" xfId="0" applyFont="1" applyFill="1" applyBorder="1" applyAlignment="1">
      <alignment horizontal="center" wrapText="1"/>
    </xf>
    <xf numFmtId="0" fontId="11" fillId="7" borderId="1" xfId="0" applyFont="1" applyFill="1" applyBorder="1" applyAlignment="1">
      <alignment horizontal="center" wrapText="1"/>
    </xf>
    <xf numFmtId="0" fontId="13" fillId="4" borderId="1" xfId="0" applyFont="1" applyFill="1" applyBorder="1" applyAlignment="1"/>
    <xf numFmtId="0" fontId="13" fillId="6" borderId="1" xfId="0" applyFont="1" applyFill="1" applyBorder="1" applyAlignment="1">
      <alignment wrapText="1"/>
    </xf>
    <xf numFmtId="0" fontId="15" fillId="11" borderId="0" xfId="0" applyFont="1" applyFill="1" applyAlignment="1">
      <alignment horizontal="center"/>
    </xf>
    <xf numFmtId="0" fontId="15" fillId="11" borderId="0" xfId="0" applyFont="1" applyFill="1" applyAlignment="1"/>
    <xf numFmtId="0" fontId="14" fillId="6" borderId="2" xfId="0" applyFont="1" applyFill="1" applyBorder="1" applyAlignment="1">
      <alignment wrapText="1"/>
    </xf>
    <xf numFmtId="0" fontId="14" fillId="6" borderId="3" xfId="0" applyFont="1" applyFill="1" applyBorder="1" applyAlignment="1">
      <alignment wrapText="1"/>
    </xf>
    <xf numFmtId="0" fontId="14" fillId="6" borderId="4" xfId="0" applyFont="1" applyFill="1" applyBorder="1" applyAlignment="1">
      <alignment wrapText="1"/>
    </xf>
    <xf numFmtId="0" fontId="10" fillId="4" borderId="1" xfId="0" applyFont="1" applyFill="1" applyBorder="1" applyAlignment="1"/>
    <xf numFmtId="0" fontId="11" fillId="7" borderId="1" xfId="0" applyFont="1" applyFill="1" applyBorder="1" applyAlignment="1">
      <alignment wrapText="1"/>
    </xf>
    <xf numFmtId="0" fontId="10" fillId="7" borderId="1" xfId="0" applyFont="1" applyFill="1" applyBorder="1" applyAlignment="1">
      <alignment wrapText="1"/>
    </xf>
    <xf numFmtId="0" fontId="1" fillId="4" borderId="1" xfId="0" applyFont="1" applyFill="1" applyBorder="1" applyAlignment="1"/>
    <xf numFmtId="0" fontId="1" fillId="12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3" fillId="6" borderId="1" xfId="0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center" wrapText="1"/>
    </xf>
    <xf numFmtId="0" fontId="5" fillId="13" borderId="1" xfId="0" applyFont="1" applyFill="1" applyBorder="1" applyAlignment="1"/>
    <xf numFmtId="0" fontId="14" fillId="6" borderId="1" xfId="0" applyFont="1" applyFill="1" applyBorder="1" applyAlignment="1">
      <alignment wrapText="1"/>
    </xf>
    <xf numFmtId="0" fontId="13" fillId="4" borderId="3" xfId="0" applyFont="1" applyFill="1" applyBorder="1" applyAlignment="1"/>
    <xf numFmtId="0" fontId="13" fillId="4" borderId="4" xfId="0" applyFont="1" applyFill="1" applyBorder="1" applyAlignment="1"/>
    <xf numFmtId="0" fontId="1" fillId="4" borderId="2" xfId="0" applyFont="1" applyFill="1" applyBorder="1" applyAlignment="1"/>
    <xf numFmtId="43" fontId="2" fillId="0" borderId="1" xfId="1" applyFont="1" applyBorder="1" applyAlignment="1">
      <alignment wrapText="1"/>
    </xf>
    <xf numFmtId="43" fontId="14" fillId="0" borderId="0" xfId="1" applyFont="1"/>
    <xf numFmtId="43" fontId="14" fillId="0" borderId="1" xfId="1" applyFont="1" applyBorder="1" applyAlignment="1">
      <alignment wrapText="1"/>
    </xf>
    <xf numFmtId="43" fontId="13" fillId="0" borderId="1" xfId="1" applyFont="1" applyBorder="1" applyAlignment="1">
      <alignment wrapText="1"/>
    </xf>
    <xf numFmtId="43" fontId="11" fillId="0" borderId="1" xfId="1" applyFont="1" applyBorder="1"/>
    <xf numFmtId="0" fontId="14" fillId="6" borderId="8" xfId="0" applyFont="1" applyFill="1" applyBorder="1" applyAlignment="1">
      <alignment wrapText="1"/>
    </xf>
    <xf numFmtId="0" fontId="14" fillId="6" borderId="9" xfId="0" applyFont="1" applyFill="1" applyBorder="1" applyAlignment="1">
      <alignment wrapText="1"/>
    </xf>
    <xf numFmtId="0" fontId="14" fillId="6" borderId="10" xfId="0" applyFont="1" applyFill="1" applyBorder="1" applyAlignment="1">
      <alignment wrapText="1"/>
    </xf>
    <xf numFmtId="0" fontId="15" fillId="0" borderId="0" xfId="0" applyFont="1" applyFill="1" applyAlignment="1"/>
    <xf numFmtId="0" fontId="13" fillId="11" borderId="1" xfId="0" applyFont="1" applyFill="1" applyBorder="1" applyAlignment="1">
      <alignment wrapText="1"/>
    </xf>
    <xf numFmtId="0" fontId="8" fillId="7" borderId="1" xfId="0" applyFont="1" applyFill="1" applyBorder="1" applyAlignment="1"/>
    <xf numFmtId="0" fontId="7" fillId="13" borderId="1" xfId="0" applyFont="1" applyFill="1" applyBorder="1" applyAlignment="1"/>
    <xf numFmtId="0" fontId="8" fillId="10" borderId="1" xfId="0" applyFont="1" applyFill="1" applyBorder="1" applyAlignment="1"/>
    <xf numFmtId="0" fontId="1" fillId="8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2" fontId="6" fillId="0" borderId="1" xfId="1" applyNumberFormat="1" applyFont="1" applyBorder="1"/>
    <xf numFmtId="2" fontId="6" fillId="0" borderId="1" xfId="2" applyNumberFormat="1" applyFont="1" applyBorder="1" applyAlignment="1">
      <alignment horizontal="right"/>
    </xf>
    <xf numFmtId="2" fontId="6" fillId="0" borderId="1" xfId="1" applyNumberFormat="1" applyFont="1" applyBorder="1" applyAlignment="1">
      <alignment horizontal="right"/>
    </xf>
    <xf numFmtId="0" fontId="15" fillId="0" borderId="0" xfId="0" applyFont="1" applyFill="1"/>
    <xf numFmtId="0" fontId="14" fillId="0" borderId="0" xfId="0" applyFont="1" applyFill="1"/>
    <xf numFmtId="0" fontId="13" fillId="14" borderId="2" xfId="0" applyFont="1" applyFill="1" applyBorder="1" applyAlignment="1"/>
    <xf numFmtId="0" fontId="13" fillId="14" borderId="3" xfId="0" applyFont="1" applyFill="1" applyBorder="1" applyAlignment="1"/>
    <xf numFmtId="0" fontId="13" fillId="14" borderId="4" xfId="0" applyFont="1" applyFill="1" applyBorder="1" applyAlignment="1"/>
    <xf numFmtId="0" fontId="1" fillId="14" borderId="2" xfId="0" applyFont="1" applyFill="1" applyBorder="1" applyAlignment="1"/>
    <xf numFmtId="44" fontId="13" fillId="6" borderId="1" xfId="2" applyFont="1" applyFill="1" applyBorder="1" applyAlignment="1">
      <alignment wrapText="1"/>
    </xf>
    <xf numFmtId="44" fontId="2" fillId="0" borderId="1" xfId="2" applyNumberFormat="1" applyFont="1" applyBorder="1"/>
    <xf numFmtId="44" fontId="2" fillId="0" borderId="1" xfId="0" applyNumberFormat="1" applyFont="1" applyBorder="1"/>
    <xf numFmtId="43" fontId="14" fillId="0" borderId="0" xfId="0" applyNumberFormat="1" applyFont="1"/>
    <xf numFmtId="165" fontId="14" fillId="0" borderId="0" xfId="0" applyNumberFormat="1" applyFont="1"/>
    <xf numFmtId="166" fontId="11" fillId="0" borderId="1" xfId="1" applyNumberFormat="1" applyFont="1" applyBorder="1"/>
    <xf numFmtId="10" fontId="11" fillId="0" borderId="1" xfId="3" applyNumberFormat="1" applyFont="1" applyFill="1" applyBorder="1"/>
    <xf numFmtId="44" fontId="14" fillId="0" borderId="1" xfId="0" applyNumberFormat="1" applyFont="1" applyBorder="1"/>
    <xf numFmtId="44" fontId="14" fillId="0" borderId="1" xfId="2" applyNumberFormat="1" applyFont="1" applyBorder="1"/>
    <xf numFmtId="44" fontId="14" fillId="0" borderId="1" xfId="0" applyNumberFormat="1" applyFont="1" applyFill="1" applyBorder="1"/>
    <xf numFmtId="44" fontId="14" fillId="0" borderId="1" xfId="0" applyNumberFormat="1" applyFont="1" applyBorder="1" applyAlignment="1">
      <alignment horizontal="right"/>
    </xf>
    <xf numFmtId="44" fontId="14" fillId="0" borderId="1" xfId="2" applyNumberFormat="1" applyFont="1" applyBorder="1" applyAlignment="1">
      <alignment horizontal="right"/>
    </xf>
    <xf numFmtId="44" fontId="14" fillId="0" borderId="1" xfId="0" applyNumberFormat="1" applyFont="1" applyFill="1" applyBorder="1" applyAlignment="1">
      <alignment horizontal="right" wrapText="1"/>
    </xf>
    <xf numFmtId="44" fontId="14" fillId="0" borderId="1" xfId="2" applyNumberFormat="1" applyFont="1" applyFill="1" applyBorder="1"/>
    <xf numFmtId="166" fontId="14" fillId="0" borderId="1" xfId="1" applyNumberFormat="1" applyFont="1" applyBorder="1"/>
    <xf numFmtId="44" fontId="1" fillId="0" borderId="1" xfId="0" applyNumberFormat="1" applyFont="1" applyBorder="1"/>
    <xf numFmtId="44" fontId="1" fillId="0" borderId="1" xfId="2" applyNumberFormat="1" applyFont="1" applyBorder="1"/>
    <xf numFmtId="3" fontId="1" fillId="0" borderId="1" xfId="0" applyNumberFormat="1" applyFont="1" applyBorder="1"/>
    <xf numFmtId="1" fontId="1" fillId="0" borderId="1" xfId="0" applyNumberFormat="1" applyFont="1" applyBorder="1"/>
    <xf numFmtId="166" fontId="1" fillId="0" borderId="1" xfId="1" applyNumberFormat="1" applyFont="1" applyBorder="1"/>
    <xf numFmtId="44" fontId="1" fillId="0" borderId="1" xfId="0" applyNumberFormat="1" applyFont="1" applyFill="1" applyBorder="1" applyAlignment="1">
      <alignment horizontal="right" wrapText="1"/>
    </xf>
    <xf numFmtId="44" fontId="1" fillId="0" borderId="1" xfId="0" applyNumberFormat="1" applyFont="1" applyFill="1" applyBorder="1" applyAlignment="1">
      <alignment wrapText="1"/>
    </xf>
    <xf numFmtId="44" fontId="1" fillId="0" borderId="1" xfId="2" applyNumberFormat="1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right" wrapText="1"/>
    </xf>
    <xf numFmtId="10" fontId="1" fillId="0" borderId="7" xfId="0" applyNumberFormat="1" applyFont="1" applyFill="1" applyBorder="1"/>
    <xf numFmtId="10" fontId="1" fillId="5" borderId="7" xfId="0" applyNumberFormat="1" applyFont="1" applyFill="1" applyBorder="1"/>
    <xf numFmtId="10" fontId="1" fillId="0" borderId="6" xfId="0" applyNumberFormat="1" applyFont="1" applyFill="1" applyBorder="1"/>
    <xf numFmtId="9" fontId="11" fillId="0" borderId="1" xfId="3" applyFont="1" applyFill="1" applyBorder="1"/>
    <xf numFmtId="44" fontId="2" fillId="0" borderId="1" xfId="2" applyNumberFormat="1" applyFont="1" applyFill="1" applyBorder="1"/>
    <xf numFmtId="44" fontId="2" fillId="0" borderId="1" xfId="0" applyNumberFormat="1" applyFont="1" applyFill="1" applyBorder="1"/>
    <xf numFmtId="44" fontId="2" fillId="0" borderId="0" xfId="2" applyNumberFormat="1" applyFont="1"/>
    <xf numFmtId="44" fontId="1" fillId="0" borderId="6" xfId="2" applyNumberFormat="1" applyFont="1" applyBorder="1"/>
    <xf numFmtId="44" fontId="1" fillId="0" borderId="6" xfId="0" applyNumberFormat="1" applyFont="1" applyBorder="1"/>
    <xf numFmtId="44" fontId="11" fillId="0" borderId="1" xfId="2" applyNumberFormat="1" applyFont="1" applyBorder="1"/>
    <xf numFmtId="44" fontId="11" fillId="0" borderId="1" xfId="0" applyNumberFormat="1" applyFont="1" applyBorder="1"/>
    <xf numFmtId="44" fontId="9" fillId="0" borderId="1" xfId="0" applyNumberFormat="1" applyFont="1" applyFill="1" applyBorder="1"/>
    <xf numFmtId="44" fontId="11" fillId="0" borderId="1" xfId="0" applyNumberFormat="1" applyFont="1" applyBorder="1" applyAlignment="1">
      <alignment horizontal="center"/>
    </xf>
    <xf numFmtId="44" fontId="11" fillId="0" borderId="1" xfId="0" applyNumberFormat="1" applyFont="1" applyFill="1" applyBorder="1" applyAlignment="1">
      <alignment horizontal="center"/>
    </xf>
    <xf numFmtId="44" fontId="6" fillId="0" borderId="1" xfId="2" applyNumberFormat="1" applyFont="1" applyBorder="1"/>
    <xf numFmtId="44" fontId="8" fillId="0" borderId="1" xfId="0" applyNumberFormat="1" applyFont="1" applyBorder="1"/>
    <xf numFmtId="44" fontId="6" fillId="0" borderId="0" xfId="0" applyNumberFormat="1" applyFont="1"/>
    <xf numFmtId="44" fontId="7" fillId="0" borderId="1" xfId="2" applyNumberFormat="1" applyFont="1" applyBorder="1"/>
    <xf numFmtId="44" fontId="5" fillId="0" borderId="1" xfId="0" applyNumberFormat="1" applyFont="1" applyBorder="1"/>
    <xf numFmtId="166" fontId="7" fillId="0" borderId="1" xfId="1" applyNumberFormat="1" applyFont="1" applyBorder="1"/>
    <xf numFmtId="166" fontId="5" fillId="0" borderId="1" xfId="0" applyNumberFormat="1" applyFont="1" applyBorder="1"/>
    <xf numFmtId="10" fontId="7" fillId="0" borderId="1" xfId="1" applyNumberFormat="1" applyFont="1" applyBorder="1"/>
    <xf numFmtId="10" fontId="7" fillId="0" borderId="1" xfId="0" applyNumberFormat="1" applyFont="1" applyBorder="1"/>
    <xf numFmtId="10" fontId="1" fillId="0" borderId="1" xfId="0" applyNumberFormat="1" applyFont="1" applyBorder="1"/>
    <xf numFmtId="10" fontId="1" fillId="0" borderId="5" xfId="0" applyNumberFormat="1" applyFont="1" applyFill="1" applyBorder="1"/>
    <xf numFmtId="0" fontId="1" fillId="0" borderId="0" xfId="0" applyFont="1"/>
    <xf numFmtId="10" fontId="1" fillId="0" borderId="1" xfId="0" applyNumberFormat="1" applyFont="1" applyFill="1" applyBorder="1" applyAlignment="1">
      <alignment wrapText="1"/>
    </xf>
    <xf numFmtId="10" fontId="1" fillId="0" borderId="1" xfId="0" applyNumberFormat="1" applyFont="1" applyFill="1" applyBorder="1"/>
    <xf numFmtId="44" fontId="1" fillId="0" borderId="1" xfId="0" applyNumberFormat="1" applyFont="1" applyBorder="1" applyAlignment="1">
      <alignment horizontal="center"/>
    </xf>
    <xf numFmtId="44" fontId="1" fillId="0" borderId="1" xfId="0" applyNumberFormat="1" applyFont="1" applyFill="1" applyBorder="1" applyAlignment="1">
      <alignment horizontal="center"/>
    </xf>
    <xf numFmtId="43" fontId="1" fillId="0" borderId="1" xfId="1" applyFont="1" applyBorder="1"/>
    <xf numFmtId="166" fontId="2" fillId="0" borderId="1" xfId="1" applyNumberFormat="1" applyFont="1" applyBorder="1"/>
    <xf numFmtId="49" fontId="1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44" fontId="2" fillId="0" borderId="1" xfId="2" applyNumberFormat="1" applyFont="1" applyBorder="1" applyAlignment="1">
      <alignment vertical="center"/>
    </xf>
    <xf numFmtId="0" fontId="11" fillId="0" borderId="1" xfId="0" applyNumberFormat="1" applyFont="1" applyBorder="1"/>
    <xf numFmtId="3" fontId="14" fillId="9" borderId="1" xfId="0" applyNumberFormat="1" applyFont="1" applyFill="1" applyBorder="1"/>
    <xf numFmtId="3" fontId="1" fillId="9" borderId="1" xfId="0" applyNumberFormat="1" applyFont="1" applyFill="1" applyBorder="1"/>
    <xf numFmtId="44" fontId="2" fillId="9" borderId="1" xfId="2" applyNumberFormat="1" applyFont="1" applyFill="1" applyBorder="1"/>
    <xf numFmtId="44" fontId="14" fillId="9" borderId="1" xfId="0" applyNumberFormat="1" applyFont="1" applyFill="1" applyBorder="1"/>
    <xf numFmtId="44" fontId="14" fillId="9" borderId="1" xfId="2" applyNumberFormat="1" applyFont="1" applyFill="1" applyBorder="1"/>
    <xf numFmtId="44" fontId="1" fillId="9" borderId="1" xfId="2" applyNumberFormat="1" applyFont="1" applyFill="1" applyBorder="1"/>
    <xf numFmtId="2" fontId="6" fillId="0" borderId="1" xfId="2" applyNumberFormat="1" applyFont="1" applyBorder="1"/>
    <xf numFmtId="0" fontId="6" fillId="0" borderId="1" xfId="2" applyNumberFormat="1" applyFont="1" applyBorder="1"/>
    <xf numFmtId="0" fontId="6" fillId="0" borderId="1" xfId="3" applyNumberFormat="1" applyFont="1" applyBorder="1"/>
    <xf numFmtId="0" fontId="14" fillId="0" borderId="1" xfId="0" applyNumberFormat="1" applyFont="1" applyBorder="1"/>
    <xf numFmtId="0" fontId="2" fillId="0" borderId="1" xfId="2" applyNumberFormat="1" applyFont="1" applyBorder="1"/>
    <xf numFmtId="49" fontId="11" fillId="0" borderId="1" xfId="0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54A40C"/>
      <color rgb="FF2AA8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ivantos%20FY22%20Sales%20and%20Cost%20Avoidan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ticon%20FY22%20Sales%20&amp;%20Cost%20Avoidanc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GN%20Resound%20FY22%20Sales%20&amp;%20Cost%20Avoidanc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onova%20FY22%20Cost%20Avoidanc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tarkey%20FY22%20Sales%20and%20Cost%20Avoida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2021"/>
      <sheetName val="NOV 2021"/>
      <sheetName val="DEC 2021"/>
      <sheetName val="JAN 2022"/>
      <sheetName val="FEB 2022"/>
      <sheetName val="MAR 2022"/>
      <sheetName val="APR 2022"/>
      <sheetName val="MAY 2022"/>
      <sheetName val="JUN 2022"/>
      <sheetName val="JUL 2022"/>
      <sheetName val="AUG 2022"/>
      <sheetName val="SEP 2022"/>
    </sheetNames>
    <sheetDataSet>
      <sheetData sheetId="0">
        <row r="12">
          <cell r="I12">
            <v>249</v>
          </cell>
          <cell r="J12">
            <v>87100</v>
          </cell>
        </row>
        <row r="18">
          <cell r="I18">
            <v>11</v>
          </cell>
          <cell r="J18">
            <v>3420.56</v>
          </cell>
        </row>
        <row r="25">
          <cell r="I25">
            <v>220</v>
          </cell>
          <cell r="J25">
            <v>96507.839999999997</v>
          </cell>
        </row>
        <row r="30">
          <cell r="I30">
            <v>495</v>
          </cell>
          <cell r="J30">
            <v>172972.79999999999</v>
          </cell>
        </row>
        <row r="35">
          <cell r="I35">
            <v>2358</v>
          </cell>
          <cell r="J35">
            <v>1030848</v>
          </cell>
        </row>
        <row r="42">
          <cell r="I42">
            <v>454</v>
          </cell>
          <cell r="J42">
            <v>45680.76</v>
          </cell>
        </row>
        <row r="48">
          <cell r="I48">
            <v>174</v>
          </cell>
          <cell r="J48">
            <v>16290.56</v>
          </cell>
        </row>
        <row r="54">
          <cell r="I54">
            <v>29</v>
          </cell>
          <cell r="J54">
            <v>8713.0499999999993</v>
          </cell>
        </row>
        <row r="60">
          <cell r="I60">
            <v>110</v>
          </cell>
          <cell r="J60">
            <v>34320</v>
          </cell>
        </row>
      </sheetData>
      <sheetData sheetId="1">
        <row r="12">
          <cell r="I12">
            <v>201</v>
          </cell>
          <cell r="J12">
            <v>71422</v>
          </cell>
        </row>
        <row r="17">
          <cell r="I17">
            <v>2599</v>
          </cell>
          <cell r="J17">
            <v>1232491.6000000001</v>
          </cell>
        </row>
        <row r="23">
          <cell r="I23">
            <v>23</v>
          </cell>
          <cell r="J23">
            <v>7152.08</v>
          </cell>
        </row>
        <row r="29">
          <cell r="I29">
            <v>231</v>
          </cell>
          <cell r="J29">
            <v>100420.32</v>
          </cell>
        </row>
        <row r="33">
          <cell r="I33">
            <v>435</v>
          </cell>
        </row>
        <row r="34">
          <cell r="J34">
            <v>153404.16</v>
          </cell>
        </row>
        <row r="40">
          <cell r="I40">
            <v>4213</v>
          </cell>
          <cell r="J40">
            <v>1846353.6</v>
          </cell>
        </row>
        <row r="47">
          <cell r="I47">
            <v>721</v>
          </cell>
          <cell r="J47">
            <v>72340.679999999993</v>
          </cell>
        </row>
        <row r="53">
          <cell r="I53">
            <v>487</v>
          </cell>
          <cell r="J53">
            <v>45169.280000000006</v>
          </cell>
        </row>
        <row r="59">
          <cell r="I59">
            <v>12</v>
          </cell>
          <cell r="J59">
            <v>3605.4</v>
          </cell>
        </row>
        <row r="65">
          <cell r="I65">
            <v>128</v>
          </cell>
          <cell r="J65">
            <v>40872</v>
          </cell>
        </row>
      </sheetData>
      <sheetData sheetId="2">
        <row r="12">
          <cell r="I12">
            <v>184</v>
          </cell>
          <cell r="J12">
            <v>64802.399999999994</v>
          </cell>
        </row>
        <row r="17">
          <cell r="I17">
            <v>2126</v>
          </cell>
          <cell r="J17">
            <v>1006684.4</v>
          </cell>
        </row>
        <row r="23">
          <cell r="I23">
            <v>13</v>
          </cell>
          <cell r="J23">
            <v>4042.4799999999996</v>
          </cell>
        </row>
        <row r="29">
          <cell r="J29">
            <v>86509.28</v>
          </cell>
        </row>
        <row r="34">
          <cell r="I34">
            <v>393</v>
          </cell>
          <cell r="J34">
            <v>139077.12</v>
          </cell>
        </row>
        <row r="40">
          <cell r="I40">
            <v>3284</v>
          </cell>
          <cell r="J40">
            <v>1440129.6</v>
          </cell>
        </row>
        <row r="47">
          <cell r="I47">
            <v>630</v>
          </cell>
          <cell r="J47">
            <v>63506.16</v>
          </cell>
        </row>
        <row r="53">
          <cell r="I53">
            <v>450</v>
          </cell>
          <cell r="J53">
            <v>41652</v>
          </cell>
        </row>
        <row r="59">
          <cell r="I59">
            <v>8</v>
          </cell>
          <cell r="J59">
            <v>2403.6</v>
          </cell>
        </row>
        <row r="65">
          <cell r="I65">
            <v>83</v>
          </cell>
          <cell r="J65">
            <v>26208</v>
          </cell>
        </row>
      </sheetData>
      <sheetData sheetId="3">
        <row r="12">
          <cell r="I12">
            <v>221</v>
          </cell>
          <cell r="J12">
            <v>76996.400000000009</v>
          </cell>
        </row>
        <row r="17">
          <cell r="I17">
            <v>1972</v>
          </cell>
          <cell r="J17">
            <v>931572.8</v>
          </cell>
        </row>
        <row r="23">
          <cell r="I23">
            <v>29</v>
          </cell>
          <cell r="J23">
            <v>9017.84</v>
          </cell>
        </row>
        <row r="29">
          <cell r="I29">
            <v>163</v>
          </cell>
          <cell r="J29">
            <v>70859.360000000001</v>
          </cell>
        </row>
        <row r="34">
          <cell r="I34">
            <v>356</v>
          </cell>
          <cell r="J34">
            <v>124400.64</v>
          </cell>
        </row>
        <row r="40">
          <cell r="I40">
            <v>3273</v>
          </cell>
          <cell r="J40">
            <v>1431393.5999999999</v>
          </cell>
        </row>
        <row r="47">
          <cell r="I47">
            <v>721</v>
          </cell>
          <cell r="J47">
            <v>72340.679999999993</v>
          </cell>
        </row>
        <row r="53">
          <cell r="I53">
            <v>408</v>
          </cell>
          <cell r="J53">
            <v>37764.480000000003</v>
          </cell>
        </row>
        <row r="59">
          <cell r="I59">
            <v>7</v>
          </cell>
          <cell r="J59">
            <v>2103.15</v>
          </cell>
        </row>
        <row r="65">
          <cell r="I65">
            <v>89</v>
          </cell>
          <cell r="J65">
            <v>27768</v>
          </cell>
        </row>
      </sheetData>
      <sheetData sheetId="4">
        <row r="12">
          <cell r="I12">
            <v>163</v>
          </cell>
          <cell r="J12">
            <v>56789.200000000004</v>
          </cell>
        </row>
        <row r="17">
          <cell r="I17">
            <v>1849</v>
          </cell>
          <cell r="J17">
            <v>874412.39999999991</v>
          </cell>
        </row>
        <row r="23">
          <cell r="I23">
            <v>12</v>
          </cell>
          <cell r="J23">
            <v>3731.52</v>
          </cell>
        </row>
        <row r="29">
          <cell r="I29">
            <v>134</v>
          </cell>
          <cell r="J29">
            <v>59121.919999999998</v>
          </cell>
        </row>
        <row r="34">
          <cell r="I34">
            <v>238</v>
          </cell>
          <cell r="J34">
            <v>83166.720000000001</v>
          </cell>
        </row>
        <row r="40">
          <cell r="I40">
            <v>2932</v>
          </cell>
          <cell r="J40">
            <v>1280697.6000000001</v>
          </cell>
        </row>
        <row r="47">
          <cell r="I47">
            <v>684</v>
          </cell>
          <cell r="J47">
            <v>68746.439999999988</v>
          </cell>
        </row>
        <row r="53">
          <cell r="I53">
            <v>368</v>
          </cell>
          <cell r="J53">
            <v>34247.199999999997</v>
          </cell>
        </row>
        <row r="59">
          <cell r="I59">
            <v>6</v>
          </cell>
          <cell r="J59">
            <v>1802.7</v>
          </cell>
        </row>
        <row r="65">
          <cell r="I65">
            <v>57</v>
          </cell>
          <cell r="J65">
            <v>17784</v>
          </cell>
        </row>
      </sheetData>
      <sheetData sheetId="5">
        <row r="12">
          <cell r="I12">
            <v>186</v>
          </cell>
          <cell r="J12">
            <v>65499.199999999997</v>
          </cell>
        </row>
        <row r="17">
          <cell r="I17">
            <v>2179</v>
          </cell>
          <cell r="J17">
            <v>1031721.6</v>
          </cell>
        </row>
        <row r="23">
          <cell r="I23">
            <v>12</v>
          </cell>
          <cell r="J23">
            <v>3731.5199999999995</v>
          </cell>
        </row>
        <row r="29">
          <cell r="I29">
            <v>207</v>
          </cell>
          <cell r="J29">
            <v>90421.760000000009</v>
          </cell>
        </row>
        <row r="34">
          <cell r="I34">
            <v>380</v>
          </cell>
          <cell r="J34">
            <v>132787.20000000001</v>
          </cell>
        </row>
        <row r="40">
          <cell r="I40">
            <v>3862</v>
          </cell>
          <cell r="J40">
            <v>1692163.2</v>
          </cell>
        </row>
        <row r="47">
          <cell r="I47">
            <v>923</v>
          </cell>
          <cell r="J47">
            <v>92503.08</v>
          </cell>
        </row>
        <row r="53">
          <cell r="I53">
            <v>466</v>
          </cell>
          <cell r="J53">
            <v>43132.959999999999</v>
          </cell>
        </row>
        <row r="59">
          <cell r="I59">
            <v>14</v>
          </cell>
          <cell r="J59">
            <v>4206.3</v>
          </cell>
        </row>
        <row r="65">
          <cell r="I65">
            <v>87</v>
          </cell>
          <cell r="J65">
            <v>27144</v>
          </cell>
        </row>
      </sheetData>
      <sheetData sheetId="6">
        <row r="12">
          <cell r="I12">
            <v>146</v>
          </cell>
          <cell r="J12">
            <v>50866.400000000001</v>
          </cell>
        </row>
        <row r="17">
          <cell r="I17">
            <v>1760</v>
          </cell>
          <cell r="J17">
            <v>833313.6</v>
          </cell>
        </row>
        <row r="23">
          <cell r="I23">
            <v>16</v>
          </cell>
          <cell r="J23">
            <v>4975.3599999999997</v>
          </cell>
        </row>
        <row r="29">
          <cell r="I29">
            <v>147</v>
          </cell>
          <cell r="J29">
            <v>65642.720000000001</v>
          </cell>
        </row>
        <row r="34">
          <cell r="I34">
            <v>310</v>
          </cell>
          <cell r="J34">
            <v>108675.84</v>
          </cell>
        </row>
        <row r="40">
          <cell r="I40">
            <v>3320</v>
          </cell>
          <cell r="J40">
            <v>1454544</v>
          </cell>
        </row>
        <row r="47">
          <cell r="I47">
            <v>726</v>
          </cell>
          <cell r="J47">
            <v>72786</v>
          </cell>
        </row>
        <row r="53">
          <cell r="I53">
            <v>404</v>
          </cell>
          <cell r="J53">
            <v>37671.920000000006</v>
          </cell>
        </row>
        <row r="59">
          <cell r="I59">
            <v>9</v>
          </cell>
          <cell r="J59">
            <v>2704.05</v>
          </cell>
        </row>
        <row r="65">
          <cell r="I65">
            <v>76</v>
          </cell>
          <cell r="J65">
            <v>23712</v>
          </cell>
        </row>
      </sheetData>
      <sheetData sheetId="7">
        <row r="12">
          <cell r="I12">
            <v>190</v>
          </cell>
          <cell r="J12">
            <v>66196</v>
          </cell>
        </row>
        <row r="18">
          <cell r="I18">
            <v>2018</v>
          </cell>
          <cell r="J18">
            <v>956137.6</v>
          </cell>
        </row>
        <row r="24">
          <cell r="I24">
            <v>10</v>
          </cell>
          <cell r="J24">
            <v>3109.6</v>
          </cell>
        </row>
        <row r="30">
          <cell r="I30">
            <v>160</v>
          </cell>
          <cell r="J30">
            <v>69555.199999999997</v>
          </cell>
        </row>
        <row r="36">
          <cell r="I36">
            <v>575</v>
          </cell>
          <cell r="J36">
            <v>203723.51999999999</v>
          </cell>
        </row>
        <row r="42">
          <cell r="I42">
            <v>3392</v>
          </cell>
          <cell r="J42">
            <v>1485556.7999999998</v>
          </cell>
        </row>
        <row r="49">
          <cell r="I49">
            <v>751</v>
          </cell>
          <cell r="J49">
            <v>75484.320000000007</v>
          </cell>
        </row>
        <row r="55">
          <cell r="I55">
            <v>475</v>
          </cell>
          <cell r="J55">
            <v>43966</v>
          </cell>
        </row>
        <row r="63">
          <cell r="I63">
            <v>18</v>
          </cell>
          <cell r="J63">
            <v>5408.1</v>
          </cell>
        </row>
        <row r="69">
          <cell r="I69">
            <v>82</v>
          </cell>
          <cell r="J69">
            <v>25584</v>
          </cell>
        </row>
      </sheetData>
      <sheetData sheetId="8">
        <row r="12">
          <cell r="I12">
            <v>163</v>
          </cell>
          <cell r="J12">
            <v>58182.799999999996</v>
          </cell>
        </row>
        <row r="18">
          <cell r="I18">
            <v>1854</v>
          </cell>
          <cell r="J18">
            <v>880553.6</v>
          </cell>
        </row>
        <row r="24">
          <cell r="I24">
            <v>13</v>
          </cell>
          <cell r="J24">
            <v>4042.48</v>
          </cell>
        </row>
        <row r="30">
          <cell r="I30">
            <v>124</v>
          </cell>
          <cell r="J30">
            <v>53905.279999999999</v>
          </cell>
        </row>
        <row r="36">
          <cell r="I36">
            <v>486</v>
          </cell>
          <cell r="J36">
            <v>170526.72</v>
          </cell>
        </row>
        <row r="42">
          <cell r="I42">
            <v>3253</v>
          </cell>
          <cell r="J42">
            <v>1425278.4000000001</v>
          </cell>
        </row>
        <row r="49">
          <cell r="I49">
            <v>682</v>
          </cell>
          <cell r="J49">
            <v>68697.84</v>
          </cell>
        </row>
        <row r="55">
          <cell r="I55">
            <v>373</v>
          </cell>
          <cell r="J55">
            <v>34710</v>
          </cell>
        </row>
        <row r="63">
          <cell r="I63">
            <v>15</v>
          </cell>
          <cell r="J63">
            <v>4506.75</v>
          </cell>
        </row>
        <row r="69">
          <cell r="I69">
            <v>86</v>
          </cell>
          <cell r="J69">
            <v>26832</v>
          </cell>
        </row>
      </sheetData>
      <sheetData sheetId="9">
        <row r="12">
          <cell r="I12">
            <v>123</v>
          </cell>
          <cell r="J12">
            <v>42853.2</v>
          </cell>
        </row>
        <row r="18">
          <cell r="I18">
            <v>1600</v>
          </cell>
          <cell r="J18">
            <v>756784.8</v>
          </cell>
        </row>
        <row r="24">
          <cell r="I24">
            <v>13</v>
          </cell>
          <cell r="J24">
            <v>4042.4799999999996</v>
          </cell>
        </row>
        <row r="30">
          <cell r="I30">
            <v>123</v>
          </cell>
          <cell r="J30">
            <v>53470.559999999998</v>
          </cell>
        </row>
        <row r="36">
          <cell r="I36">
            <v>438</v>
          </cell>
          <cell r="J36">
            <v>153054.72</v>
          </cell>
        </row>
        <row r="42">
          <cell r="I42">
            <v>2968</v>
          </cell>
          <cell r="J42">
            <v>1342286.4000000001</v>
          </cell>
        </row>
        <row r="49">
          <cell r="I49">
            <v>613</v>
          </cell>
          <cell r="J49">
            <v>61304.400000000009</v>
          </cell>
        </row>
        <row r="55">
          <cell r="I55">
            <v>332</v>
          </cell>
          <cell r="J55">
            <v>30822.48</v>
          </cell>
        </row>
        <row r="63">
          <cell r="I63">
            <v>12</v>
          </cell>
          <cell r="J63">
            <v>3605.4</v>
          </cell>
        </row>
        <row r="69">
          <cell r="I69">
            <v>76</v>
          </cell>
          <cell r="J69">
            <v>24024</v>
          </cell>
        </row>
      </sheetData>
      <sheetData sheetId="10">
        <row r="12">
          <cell r="I12">
            <v>183</v>
          </cell>
          <cell r="J12">
            <v>64454</v>
          </cell>
        </row>
        <row r="18">
          <cell r="I18">
            <v>1784</v>
          </cell>
          <cell r="J18">
            <v>844178.8</v>
          </cell>
        </row>
        <row r="24">
          <cell r="I24">
            <v>11</v>
          </cell>
          <cell r="J24">
            <v>3731.52</v>
          </cell>
        </row>
        <row r="30">
          <cell r="I30">
            <v>128</v>
          </cell>
          <cell r="J30">
            <v>55644.160000000003</v>
          </cell>
        </row>
        <row r="36">
          <cell r="I36">
            <v>560</v>
          </cell>
          <cell r="J36">
            <v>196385.28</v>
          </cell>
        </row>
        <row r="42">
          <cell r="I42">
            <v>3293</v>
          </cell>
          <cell r="J42">
            <v>1442313.5999999999</v>
          </cell>
        </row>
        <row r="49">
          <cell r="I49">
            <v>698</v>
          </cell>
          <cell r="J49">
            <v>69888</v>
          </cell>
        </row>
        <row r="55">
          <cell r="I55">
            <v>392</v>
          </cell>
          <cell r="J55">
            <v>36468.639999999999</v>
          </cell>
        </row>
        <row r="63">
          <cell r="I63">
            <v>18</v>
          </cell>
          <cell r="J63">
            <v>5408.0999999999995</v>
          </cell>
        </row>
        <row r="69">
          <cell r="I69">
            <v>106</v>
          </cell>
          <cell r="J69">
            <v>33384</v>
          </cell>
        </row>
      </sheetData>
      <sheetData sheetId="11">
        <row r="12">
          <cell r="I12">
            <v>165</v>
          </cell>
          <cell r="J12">
            <v>57486</v>
          </cell>
        </row>
        <row r="18">
          <cell r="I18">
            <v>1546</v>
          </cell>
          <cell r="J18">
            <v>731275.2</v>
          </cell>
        </row>
        <row r="24">
          <cell r="I24">
            <v>10</v>
          </cell>
          <cell r="J24">
            <v>3109.6</v>
          </cell>
        </row>
        <row r="30">
          <cell r="I30">
            <v>106</v>
          </cell>
          <cell r="J30">
            <v>46080.32</v>
          </cell>
        </row>
        <row r="36">
          <cell r="I36">
            <v>543</v>
          </cell>
          <cell r="J36">
            <v>189745.92000000001</v>
          </cell>
        </row>
        <row r="42">
          <cell r="I42">
            <v>3361</v>
          </cell>
          <cell r="J42">
            <v>1471142.4000000001</v>
          </cell>
        </row>
        <row r="49">
          <cell r="I49">
            <v>630</v>
          </cell>
          <cell r="J49">
            <v>63152.759999999995</v>
          </cell>
        </row>
        <row r="55">
          <cell r="I55">
            <v>341</v>
          </cell>
          <cell r="J55">
            <v>31562.959999999999</v>
          </cell>
        </row>
        <row r="63">
          <cell r="I63">
            <v>14</v>
          </cell>
          <cell r="J63">
            <v>4206.3</v>
          </cell>
        </row>
        <row r="69">
          <cell r="I69">
            <v>75</v>
          </cell>
          <cell r="J69">
            <v>23712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2021"/>
      <sheetName val="Nov 2021"/>
      <sheetName val="Dec 2021"/>
      <sheetName val="Jan 2022"/>
      <sheetName val="Feb 2022"/>
      <sheetName val="Mar 2022"/>
      <sheetName val="Apr 2022"/>
      <sheetName val="May 2022"/>
      <sheetName val="Jun 2022"/>
      <sheetName val="Jul 2022"/>
      <sheetName val="Aug 2022"/>
      <sheetName val="Sep 2022"/>
    </sheetNames>
    <sheetDataSet>
      <sheetData sheetId="0">
        <row r="9">
          <cell r="I9">
            <v>371</v>
          </cell>
          <cell r="J9">
            <v>129256.40000000001</v>
          </cell>
        </row>
        <row r="16">
          <cell r="I16">
            <v>311</v>
          </cell>
          <cell r="J16">
            <v>101228.40000000001</v>
          </cell>
        </row>
        <row r="23">
          <cell r="I23">
            <v>916</v>
          </cell>
          <cell r="J23">
            <v>322183.67999999999</v>
          </cell>
        </row>
        <row r="28">
          <cell r="I28">
            <v>8789</v>
          </cell>
          <cell r="J28">
            <v>3848208</v>
          </cell>
        </row>
        <row r="35">
          <cell r="I35">
            <v>1462</v>
          </cell>
          <cell r="J35">
            <v>153822.35</v>
          </cell>
        </row>
        <row r="39">
          <cell r="I39">
            <v>84</v>
          </cell>
          <cell r="J39">
            <v>31886.400000000001</v>
          </cell>
        </row>
        <row r="43">
          <cell r="I43">
            <v>580</v>
          </cell>
          <cell r="J43">
            <v>54240.160000000003</v>
          </cell>
        </row>
        <row r="47">
          <cell r="I47">
            <v>65</v>
          </cell>
          <cell r="J47">
            <v>20212.400000000001</v>
          </cell>
        </row>
      </sheetData>
      <sheetData sheetId="1">
        <row r="9">
          <cell r="I9">
            <v>400</v>
          </cell>
          <cell r="J9">
            <v>140056.79999999999</v>
          </cell>
        </row>
        <row r="16">
          <cell r="I16">
            <v>298</v>
          </cell>
          <cell r="J16">
            <v>97050.72</v>
          </cell>
        </row>
        <row r="24">
          <cell r="I24">
            <v>1769</v>
          </cell>
          <cell r="J24">
            <v>625847.03999999992</v>
          </cell>
        </row>
        <row r="27">
          <cell r="I27">
            <v>9136</v>
          </cell>
          <cell r="J27">
            <v>3998030.4</v>
          </cell>
        </row>
        <row r="34">
          <cell r="I34">
            <v>1638</v>
          </cell>
          <cell r="J34">
            <v>172326.03</v>
          </cell>
        </row>
        <row r="38">
          <cell r="I38">
            <v>88</v>
          </cell>
          <cell r="J38">
            <v>33404.800000000003</v>
          </cell>
        </row>
        <row r="42">
          <cell r="I42">
            <v>648</v>
          </cell>
          <cell r="J42">
            <v>60164</v>
          </cell>
        </row>
        <row r="46">
          <cell r="I46">
            <v>20</v>
          </cell>
          <cell r="J46">
            <v>7152.08</v>
          </cell>
        </row>
        <row r="50">
          <cell r="I50">
            <v>147</v>
          </cell>
          <cell r="J50">
            <v>57177.120000000003</v>
          </cell>
        </row>
      </sheetData>
      <sheetData sheetId="2">
        <row r="9">
          <cell r="I9">
            <v>364</v>
          </cell>
          <cell r="J9">
            <v>126817.59999999999</v>
          </cell>
        </row>
        <row r="16">
          <cell r="I16">
            <v>248</v>
          </cell>
          <cell r="J16">
            <v>79697.279999999999</v>
          </cell>
        </row>
        <row r="24">
          <cell r="I24">
            <v>1499</v>
          </cell>
          <cell r="J24">
            <v>527304.95999999996</v>
          </cell>
        </row>
        <row r="27">
          <cell r="I27">
            <v>8081</v>
          </cell>
          <cell r="J27">
            <v>3539390.4</v>
          </cell>
        </row>
        <row r="34">
          <cell r="I34">
            <v>1438</v>
          </cell>
          <cell r="J34">
            <v>150803.07</v>
          </cell>
        </row>
        <row r="38">
          <cell r="I38">
            <v>68</v>
          </cell>
          <cell r="J38">
            <v>25812.799999999999</v>
          </cell>
        </row>
        <row r="42">
          <cell r="I42">
            <v>541</v>
          </cell>
          <cell r="J42">
            <v>50352.639999999999</v>
          </cell>
        </row>
        <row r="46">
          <cell r="I46">
            <v>27</v>
          </cell>
          <cell r="J46">
            <v>8395.92</v>
          </cell>
        </row>
        <row r="50">
          <cell r="I50">
            <v>104</v>
          </cell>
          <cell r="J50">
            <v>40451.839999999997</v>
          </cell>
        </row>
      </sheetData>
      <sheetData sheetId="3">
        <row r="9">
          <cell r="I9">
            <v>399</v>
          </cell>
          <cell r="J9">
            <v>139011.6</v>
          </cell>
        </row>
        <row r="16">
          <cell r="I16">
            <v>332</v>
          </cell>
          <cell r="J16">
            <v>106691.51999999999</v>
          </cell>
        </row>
        <row r="24">
          <cell r="I24">
            <v>1665</v>
          </cell>
          <cell r="J24">
            <v>585661.43999999994</v>
          </cell>
        </row>
        <row r="27">
          <cell r="I27">
            <v>8849</v>
          </cell>
          <cell r="J27">
            <v>3871358.4</v>
          </cell>
        </row>
        <row r="34">
          <cell r="I34">
            <v>1540</v>
          </cell>
          <cell r="J34">
            <v>160704.58000000002</v>
          </cell>
        </row>
        <row r="38">
          <cell r="I38">
            <v>91</v>
          </cell>
          <cell r="J38">
            <v>34543.599999999999</v>
          </cell>
        </row>
        <row r="42">
          <cell r="I42">
            <v>607</v>
          </cell>
          <cell r="J42">
            <v>56183.92</v>
          </cell>
        </row>
        <row r="46">
          <cell r="I46">
            <v>25</v>
          </cell>
          <cell r="J46">
            <v>7774</v>
          </cell>
        </row>
        <row r="50">
          <cell r="I50">
            <v>97</v>
          </cell>
          <cell r="J50">
            <v>37729.120000000003</v>
          </cell>
        </row>
      </sheetData>
      <sheetData sheetId="4">
        <row r="9">
          <cell r="I9">
            <v>384</v>
          </cell>
          <cell r="J9">
            <v>135179.20000000001</v>
          </cell>
        </row>
        <row r="16">
          <cell r="I16">
            <v>314</v>
          </cell>
          <cell r="J16">
            <v>100907.04</v>
          </cell>
        </row>
        <row r="24">
          <cell r="I24">
            <v>1522</v>
          </cell>
          <cell r="J24">
            <v>537089.28000000003</v>
          </cell>
        </row>
        <row r="28">
          <cell r="I28">
            <v>8246</v>
          </cell>
          <cell r="J28">
            <v>3607094.4</v>
          </cell>
        </row>
        <row r="34">
          <cell r="I34">
            <v>11</v>
          </cell>
        </row>
        <row r="35">
          <cell r="J35">
            <v>164956.71</v>
          </cell>
        </row>
        <row r="39">
          <cell r="I39">
            <v>73</v>
          </cell>
          <cell r="J39">
            <v>27710.799999999999</v>
          </cell>
        </row>
        <row r="43">
          <cell r="I43">
            <v>585</v>
          </cell>
          <cell r="J43">
            <v>54425.279999999999</v>
          </cell>
        </row>
        <row r="47">
          <cell r="I47">
            <v>22</v>
          </cell>
          <cell r="J47">
            <v>7152.08</v>
          </cell>
        </row>
        <row r="50">
          <cell r="J50"/>
        </row>
        <row r="51">
          <cell r="I51">
            <v>117</v>
          </cell>
          <cell r="J51">
            <v>45508.32</v>
          </cell>
        </row>
      </sheetData>
      <sheetData sheetId="5">
        <row r="9">
          <cell r="I9">
            <v>453</v>
          </cell>
          <cell r="J9">
            <v>159218.80000000002</v>
          </cell>
        </row>
        <row r="16">
          <cell r="I16">
            <v>369</v>
          </cell>
          <cell r="J16">
            <v>118903.2</v>
          </cell>
        </row>
        <row r="24">
          <cell r="I24">
            <v>1940</v>
          </cell>
          <cell r="J24">
            <v>680359.67999999993</v>
          </cell>
        </row>
        <row r="27">
          <cell r="I27">
            <v>10444</v>
          </cell>
          <cell r="J27">
            <v>4574606.4000000004</v>
          </cell>
        </row>
        <row r="34">
          <cell r="I34">
            <v>1819</v>
          </cell>
          <cell r="J34">
            <v>189835.44</v>
          </cell>
        </row>
        <row r="38">
          <cell r="I38">
            <v>137</v>
          </cell>
          <cell r="J38">
            <v>52384.800000000003</v>
          </cell>
        </row>
        <row r="42">
          <cell r="I42">
            <v>697</v>
          </cell>
          <cell r="J42">
            <v>65162.239999999998</v>
          </cell>
        </row>
        <row r="46">
          <cell r="I46">
            <v>28</v>
          </cell>
          <cell r="J46">
            <v>8706.8799999999992</v>
          </cell>
        </row>
        <row r="50">
          <cell r="I50">
            <v>154</v>
          </cell>
          <cell r="J50">
            <v>59899.839999999997</v>
          </cell>
        </row>
      </sheetData>
      <sheetData sheetId="6">
        <row r="9">
          <cell r="I9">
            <v>346</v>
          </cell>
          <cell r="J9">
            <v>121243.20000000001</v>
          </cell>
        </row>
        <row r="16">
          <cell r="I16">
            <v>325</v>
          </cell>
          <cell r="J16">
            <v>104442.00000000001</v>
          </cell>
        </row>
        <row r="24">
          <cell r="I24">
            <v>1628</v>
          </cell>
          <cell r="J24">
            <v>572382.71999999997</v>
          </cell>
        </row>
        <row r="27">
          <cell r="I27">
            <v>9259</v>
          </cell>
          <cell r="J27">
            <v>4055688</v>
          </cell>
        </row>
        <row r="34">
          <cell r="I34">
            <v>1659</v>
          </cell>
          <cell r="J34">
            <v>173277.98</v>
          </cell>
        </row>
        <row r="38">
          <cell r="I38">
            <v>93</v>
          </cell>
          <cell r="J38">
            <v>35302.800000000003</v>
          </cell>
        </row>
        <row r="42">
          <cell r="I42">
            <v>617</v>
          </cell>
          <cell r="J42">
            <v>57664.88</v>
          </cell>
        </row>
        <row r="46">
          <cell r="I46">
            <v>30</v>
          </cell>
          <cell r="J46">
            <v>9328.7999999999993</v>
          </cell>
        </row>
        <row r="50">
          <cell r="I50">
            <v>124</v>
          </cell>
          <cell r="J50">
            <v>48231.040000000001</v>
          </cell>
        </row>
      </sheetData>
      <sheetData sheetId="7">
        <row r="9">
          <cell r="I9">
            <v>372</v>
          </cell>
          <cell r="J9">
            <v>130998.40000000001</v>
          </cell>
        </row>
        <row r="17">
          <cell r="I17">
            <v>314</v>
          </cell>
          <cell r="J17">
            <v>101228.4</v>
          </cell>
        </row>
        <row r="21">
          <cell r="I21">
            <v>120</v>
          </cell>
          <cell r="J21">
            <v>48204</v>
          </cell>
        </row>
        <row r="28">
          <cell r="I28">
            <v>1757</v>
          </cell>
          <cell r="J28">
            <v>616412.16000000003</v>
          </cell>
        </row>
        <row r="31">
          <cell r="I31">
            <v>9924</v>
          </cell>
          <cell r="J31">
            <v>4344412.8</v>
          </cell>
        </row>
        <row r="38">
          <cell r="I38">
            <v>1611</v>
          </cell>
          <cell r="J38">
            <v>167144.26999999999</v>
          </cell>
        </row>
        <row r="42">
          <cell r="I42">
            <v>103</v>
          </cell>
          <cell r="J42">
            <v>39098.800000000003</v>
          </cell>
        </row>
        <row r="46">
          <cell r="I46">
            <v>605</v>
          </cell>
          <cell r="J46">
            <v>55998.8</v>
          </cell>
        </row>
        <row r="50">
          <cell r="I50">
            <v>28</v>
          </cell>
          <cell r="J50">
            <v>8706.8799999999992</v>
          </cell>
        </row>
        <row r="54">
          <cell r="I54">
            <v>122</v>
          </cell>
          <cell r="J54">
            <v>47453.120000000003</v>
          </cell>
        </row>
      </sheetData>
      <sheetData sheetId="8">
        <row r="9">
          <cell r="I9">
            <v>352</v>
          </cell>
          <cell r="J9">
            <v>123333.6</v>
          </cell>
        </row>
        <row r="17">
          <cell r="I17">
            <v>351</v>
          </cell>
          <cell r="J17">
            <v>114404.15999999999</v>
          </cell>
        </row>
        <row r="21">
          <cell r="I21">
            <v>85</v>
          </cell>
          <cell r="J21">
            <v>34144.5</v>
          </cell>
        </row>
        <row r="28">
          <cell r="I28">
            <v>1797</v>
          </cell>
          <cell r="J28">
            <v>630389.76000000001</v>
          </cell>
        </row>
        <row r="31">
          <cell r="I31">
            <v>9591</v>
          </cell>
          <cell r="J31">
            <v>4203326.4000000004</v>
          </cell>
        </row>
        <row r="38">
          <cell r="I38">
            <v>1520</v>
          </cell>
          <cell r="J38">
            <v>159476.51</v>
          </cell>
        </row>
        <row r="42">
          <cell r="I42">
            <v>90</v>
          </cell>
          <cell r="J42">
            <v>34923.199999999997</v>
          </cell>
        </row>
        <row r="46">
          <cell r="I46">
            <v>595</v>
          </cell>
          <cell r="J46">
            <v>55628.56</v>
          </cell>
        </row>
        <row r="50">
          <cell r="I50">
            <v>29</v>
          </cell>
          <cell r="J50">
            <v>9017.84</v>
          </cell>
        </row>
        <row r="54">
          <cell r="I54">
            <v>122</v>
          </cell>
          <cell r="J54">
            <v>47842.080000000002</v>
          </cell>
        </row>
      </sheetData>
      <sheetData sheetId="9">
        <row r="9">
          <cell r="I9">
            <v>296</v>
          </cell>
          <cell r="J9">
            <v>103126.40000000001</v>
          </cell>
        </row>
        <row r="17">
          <cell r="I17">
            <v>259</v>
          </cell>
          <cell r="J17">
            <v>83874.959999999992</v>
          </cell>
        </row>
        <row r="21">
          <cell r="I21">
            <v>51</v>
          </cell>
          <cell r="J21">
            <v>20486.7</v>
          </cell>
        </row>
        <row r="28">
          <cell r="I28">
            <v>1610</v>
          </cell>
          <cell r="J28">
            <v>565393.92000000004</v>
          </cell>
        </row>
        <row r="31">
          <cell r="I31">
            <v>8679</v>
          </cell>
          <cell r="J31">
            <v>3800596.8</v>
          </cell>
        </row>
        <row r="38">
          <cell r="I38">
            <v>1390</v>
          </cell>
          <cell r="J38">
            <v>144185.63</v>
          </cell>
        </row>
        <row r="42">
          <cell r="I42">
            <v>87</v>
          </cell>
          <cell r="J42">
            <v>33025.199999999997</v>
          </cell>
        </row>
        <row r="46">
          <cell r="I46">
            <v>499</v>
          </cell>
          <cell r="J46">
            <v>46280</v>
          </cell>
        </row>
        <row r="50">
          <cell r="I50">
            <v>24</v>
          </cell>
          <cell r="J50">
            <v>7463.04</v>
          </cell>
        </row>
        <row r="54">
          <cell r="I54">
            <v>124</v>
          </cell>
          <cell r="J54">
            <v>48620</v>
          </cell>
        </row>
      </sheetData>
      <sheetData sheetId="10">
        <row r="9">
          <cell r="I9">
            <v>307</v>
          </cell>
          <cell r="J9">
            <v>109049.2</v>
          </cell>
        </row>
        <row r="17">
          <cell r="I17">
            <v>265</v>
          </cell>
          <cell r="J17">
            <v>85160.4</v>
          </cell>
        </row>
        <row r="21">
          <cell r="I21">
            <v>68</v>
          </cell>
          <cell r="J21">
            <v>27315.599999999999</v>
          </cell>
        </row>
        <row r="28">
          <cell r="I28">
            <v>1997</v>
          </cell>
          <cell r="J28">
            <v>700277.76000000001</v>
          </cell>
        </row>
        <row r="31">
          <cell r="I31">
            <v>10420</v>
          </cell>
          <cell r="J31">
            <v>4558008</v>
          </cell>
        </row>
        <row r="38">
          <cell r="I38">
            <v>1639</v>
          </cell>
          <cell r="J38">
            <v>170459.37</v>
          </cell>
        </row>
        <row r="42">
          <cell r="I42">
            <v>112</v>
          </cell>
          <cell r="J42">
            <v>42515.199999999997</v>
          </cell>
        </row>
        <row r="46">
          <cell r="I46">
            <v>605</v>
          </cell>
          <cell r="J46">
            <v>56369.04</v>
          </cell>
        </row>
        <row r="50">
          <cell r="I50">
            <v>16</v>
          </cell>
          <cell r="J50">
            <v>5286.32</v>
          </cell>
        </row>
        <row r="54">
          <cell r="I54">
            <v>157</v>
          </cell>
          <cell r="J54">
            <v>61455.68</v>
          </cell>
        </row>
      </sheetData>
      <sheetData sheetId="11">
        <row r="9">
          <cell r="I9">
            <v>334</v>
          </cell>
          <cell r="J9">
            <v>117759.2</v>
          </cell>
        </row>
        <row r="17">
          <cell r="I17">
            <v>339</v>
          </cell>
          <cell r="J17">
            <v>109262.40000000001</v>
          </cell>
        </row>
        <row r="21">
          <cell r="I21">
            <v>41</v>
          </cell>
          <cell r="J21">
            <v>17273.099999999999</v>
          </cell>
        </row>
        <row r="28">
          <cell r="I28">
            <v>1888</v>
          </cell>
          <cell r="J28">
            <v>662188.79999999993</v>
          </cell>
        </row>
        <row r="31">
          <cell r="I31">
            <v>9680</v>
          </cell>
          <cell r="J31">
            <v>4241328</v>
          </cell>
        </row>
        <row r="38">
          <cell r="I38">
            <v>1542</v>
          </cell>
          <cell r="J38">
            <v>159932.79</v>
          </cell>
        </row>
        <row r="42">
          <cell r="I42">
            <v>98</v>
          </cell>
          <cell r="J42">
            <v>37580.400000000001</v>
          </cell>
        </row>
        <row r="46">
          <cell r="I46">
            <v>556</v>
          </cell>
          <cell r="J46">
            <v>51648.480000000003</v>
          </cell>
        </row>
        <row r="50">
          <cell r="I50">
            <v>33</v>
          </cell>
          <cell r="J50">
            <v>10572.64</v>
          </cell>
        </row>
        <row r="54">
          <cell r="I54">
            <v>133</v>
          </cell>
          <cell r="J54">
            <v>52120.639999999999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2021"/>
      <sheetName val="Nov 2021"/>
      <sheetName val="Dec 2021"/>
      <sheetName val="Jan 2022"/>
      <sheetName val="Feb 2022"/>
      <sheetName val="Mar 2022"/>
      <sheetName val="Apr 2022"/>
      <sheetName val="May 2022"/>
      <sheetName val="Jun 2022"/>
      <sheetName val="Jul 2022"/>
      <sheetName val="Aug 2022"/>
      <sheetName val="Sep 2022"/>
    </sheetNames>
    <sheetDataSet>
      <sheetData sheetId="0">
        <row r="9">
          <cell r="I9">
            <v>812</v>
          </cell>
          <cell r="J9">
            <v>292718.40000000002</v>
          </cell>
        </row>
        <row r="18">
          <cell r="I18">
            <v>358</v>
          </cell>
          <cell r="J18">
            <v>128450.40000000001</v>
          </cell>
        </row>
        <row r="25">
          <cell r="I25">
            <v>1023</v>
          </cell>
          <cell r="J25">
            <v>386327.76</v>
          </cell>
        </row>
        <row r="29">
          <cell r="I29">
            <v>4447</v>
          </cell>
          <cell r="J29">
            <v>2094666</v>
          </cell>
        </row>
        <row r="36">
          <cell r="I36">
            <v>1228</v>
          </cell>
          <cell r="J36">
            <v>189316.40000000002</v>
          </cell>
        </row>
        <row r="42">
          <cell r="I42">
            <v>398</v>
          </cell>
          <cell r="J42">
            <v>45344</v>
          </cell>
        </row>
      </sheetData>
      <sheetData sheetId="1">
        <row r="9">
          <cell r="I9">
            <v>719</v>
          </cell>
          <cell r="J9">
            <v>259578.80000000002</v>
          </cell>
        </row>
        <row r="18">
          <cell r="I18">
            <v>337</v>
          </cell>
          <cell r="J18">
            <v>120915.6</v>
          </cell>
        </row>
        <row r="25">
          <cell r="I25">
            <v>966</v>
          </cell>
          <cell r="J25">
            <v>363050.48000000004</v>
          </cell>
        </row>
        <row r="29">
          <cell r="I29">
            <v>4373</v>
          </cell>
          <cell r="J29">
            <v>2059378.5</v>
          </cell>
        </row>
        <row r="36">
          <cell r="I36">
            <v>1190</v>
          </cell>
          <cell r="J36">
            <v>183534</v>
          </cell>
        </row>
        <row r="42">
          <cell r="I42">
            <v>412</v>
          </cell>
          <cell r="J42">
            <v>46704.32</v>
          </cell>
        </row>
      </sheetData>
      <sheetData sheetId="2">
        <row r="9">
          <cell r="I9">
            <v>638</v>
          </cell>
          <cell r="J9">
            <v>229600.80000000002</v>
          </cell>
        </row>
        <row r="18">
          <cell r="I18">
            <v>312</v>
          </cell>
          <cell r="J18">
            <v>111945.59999999999</v>
          </cell>
        </row>
        <row r="25">
          <cell r="I25">
            <v>857</v>
          </cell>
          <cell r="J25">
            <v>323629.28000000003</v>
          </cell>
        </row>
        <row r="29">
          <cell r="I29">
            <v>4027</v>
          </cell>
          <cell r="J29">
            <v>1895174</v>
          </cell>
        </row>
        <row r="36">
          <cell r="I36">
            <v>1092</v>
          </cell>
          <cell r="J36">
            <v>168672.4</v>
          </cell>
        </row>
        <row r="42">
          <cell r="I42">
            <v>334</v>
          </cell>
          <cell r="J42">
            <v>37975.599999999999</v>
          </cell>
        </row>
      </sheetData>
      <sheetData sheetId="3">
        <row r="9">
          <cell r="I9">
            <v>759</v>
          </cell>
          <cell r="J9">
            <v>274794</v>
          </cell>
        </row>
        <row r="18">
          <cell r="I18">
            <v>341</v>
          </cell>
          <cell r="J18">
            <v>123068.4</v>
          </cell>
        </row>
        <row r="25">
          <cell r="I25">
            <v>933</v>
          </cell>
          <cell r="J25">
            <v>351036.39999999997</v>
          </cell>
        </row>
        <row r="29">
          <cell r="I29">
            <v>4039</v>
          </cell>
          <cell r="J29">
            <v>1902231.5</v>
          </cell>
        </row>
        <row r="36">
          <cell r="I36">
            <v>1175</v>
          </cell>
          <cell r="J36">
            <v>182109.2</v>
          </cell>
        </row>
        <row r="42">
          <cell r="I42">
            <v>346</v>
          </cell>
          <cell r="J42">
            <v>39676</v>
          </cell>
        </row>
      </sheetData>
      <sheetData sheetId="4">
        <row r="9">
          <cell r="I9">
            <v>741</v>
          </cell>
          <cell r="J9">
            <v>268283.60000000003</v>
          </cell>
        </row>
        <row r="18">
          <cell r="I18">
            <v>269</v>
          </cell>
          <cell r="J18">
            <v>96517.200000000012</v>
          </cell>
        </row>
        <row r="25">
          <cell r="I25">
            <v>775</v>
          </cell>
          <cell r="J25">
            <v>291716.88</v>
          </cell>
        </row>
        <row r="29">
          <cell r="I29">
            <v>4091</v>
          </cell>
          <cell r="J29">
            <v>1924815.5</v>
          </cell>
        </row>
        <row r="36">
          <cell r="I36">
            <v>1129</v>
          </cell>
          <cell r="J36">
            <v>175084</v>
          </cell>
        </row>
        <row r="42">
          <cell r="I42">
            <v>345</v>
          </cell>
          <cell r="J42">
            <v>39109.199999999997</v>
          </cell>
        </row>
      </sheetData>
      <sheetData sheetId="5">
        <row r="9">
          <cell r="I9">
            <v>937</v>
          </cell>
          <cell r="J9">
            <v>338098.8</v>
          </cell>
        </row>
        <row r="18">
          <cell r="I18">
            <v>363</v>
          </cell>
          <cell r="J18">
            <v>130962</v>
          </cell>
        </row>
        <row r="25">
          <cell r="I25">
            <v>1099</v>
          </cell>
          <cell r="J25">
            <v>413359.43999999994</v>
          </cell>
        </row>
        <row r="29">
          <cell r="I29">
            <v>5196</v>
          </cell>
          <cell r="J29">
            <v>2446600</v>
          </cell>
        </row>
        <row r="36">
          <cell r="I36">
            <v>1300</v>
          </cell>
          <cell r="J36">
            <v>201760</v>
          </cell>
        </row>
        <row r="42">
          <cell r="I42">
            <v>446</v>
          </cell>
          <cell r="J42">
            <v>50671.92</v>
          </cell>
        </row>
      </sheetData>
      <sheetData sheetId="6">
        <row r="9">
          <cell r="I9">
            <v>754</v>
          </cell>
          <cell r="J9">
            <v>271315.20000000001</v>
          </cell>
        </row>
        <row r="18">
          <cell r="I18">
            <v>317</v>
          </cell>
          <cell r="J18">
            <v>114098.4</v>
          </cell>
        </row>
        <row r="25">
          <cell r="I25">
            <v>972</v>
          </cell>
          <cell r="J25">
            <v>365678.56000000006</v>
          </cell>
        </row>
        <row r="29">
          <cell r="I29">
            <v>4682</v>
          </cell>
          <cell r="J29">
            <v>2203822</v>
          </cell>
        </row>
        <row r="36">
          <cell r="I36">
            <v>1149</v>
          </cell>
          <cell r="J36">
            <v>178594</v>
          </cell>
        </row>
        <row r="42">
          <cell r="I42">
            <v>378</v>
          </cell>
          <cell r="J42">
            <v>43190.16</v>
          </cell>
        </row>
      </sheetData>
      <sheetData sheetId="7">
        <row r="9">
          <cell r="I9">
            <v>723</v>
          </cell>
          <cell r="J9">
            <v>260400.40000000002</v>
          </cell>
        </row>
        <row r="18">
          <cell r="I18">
            <v>262</v>
          </cell>
          <cell r="J18">
            <v>94005.599999999991</v>
          </cell>
        </row>
        <row r="25">
          <cell r="I25">
            <v>303</v>
          </cell>
          <cell r="J25">
            <v>124976.8</v>
          </cell>
        </row>
        <row r="33">
          <cell r="I33">
            <v>922</v>
          </cell>
          <cell r="J33">
            <v>346155.67999999993</v>
          </cell>
        </row>
        <row r="37">
          <cell r="I37">
            <v>4628</v>
          </cell>
          <cell r="J37">
            <v>2181238</v>
          </cell>
        </row>
        <row r="44">
          <cell r="I44">
            <v>1146</v>
          </cell>
          <cell r="J44">
            <v>178131.20000000001</v>
          </cell>
        </row>
        <row r="50">
          <cell r="I50">
            <v>354</v>
          </cell>
          <cell r="J50">
            <v>47044.4</v>
          </cell>
        </row>
      </sheetData>
      <sheetData sheetId="8">
        <row r="9">
          <cell r="I9">
            <v>709</v>
          </cell>
          <cell r="J9">
            <v>254950.8</v>
          </cell>
        </row>
        <row r="18">
          <cell r="I18">
            <v>231</v>
          </cell>
          <cell r="J18">
            <v>82882.8</v>
          </cell>
        </row>
        <row r="25">
          <cell r="I25">
            <v>247</v>
          </cell>
          <cell r="J25">
            <v>102030.24</v>
          </cell>
        </row>
        <row r="33">
          <cell r="I33">
            <v>823</v>
          </cell>
          <cell r="J33">
            <v>308987.12</v>
          </cell>
        </row>
        <row r="37">
          <cell r="I37">
            <v>4272</v>
          </cell>
          <cell r="J37">
            <v>2013740</v>
          </cell>
        </row>
        <row r="44">
          <cell r="I44">
            <v>1122</v>
          </cell>
          <cell r="J44">
            <v>175505.2</v>
          </cell>
        </row>
        <row r="50">
          <cell r="I50">
            <v>410</v>
          </cell>
          <cell r="J50">
            <v>46817.68</v>
          </cell>
        </row>
      </sheetData>
      <sheetData sheetId="9">
        <row r="9">
          <cell r="I9">
            <v>738</v>
          </cell>
          <cell r="J9">
            <v>265709.59999999998</v>
          </cell>
        </row>
        <row r="18">
          <cell r="I18">
            <v>273</v>
          </cell>
          <cell r="J18">
            <v>98670</v>
          </cell>
        </row>
        <row r="25">
          <cell r="I25">
            <v>226</v>
          </cell>
          <cell r="J25">
            <v>92605.759999999995</v>
          </cell>
        </row>
        <row r="33">
          <cell r="I33">
            <v>796</v>
          </cell>
          <cell r="J33">
            <v>299601.12</v>
          </cell>
        </row>
        <row r="37">
          <cell r="I37">
            <v>4237</v>
          </cell>
          <cell r="J37">
            <v>1995390.5</v>
          </cell>
        </row>
        <row r="44">
          <cell r="I44">
            <v>1050</v>
          </cell>
          <cell r="J44">
            <v>164944</v>
          </cell>
        </row>
        <row r="50">
          <cell r="I50">
            <v>389</v>
          </cell>
          <cell r="J50">
            <v>44323.76</v>
          </cell>
        </row>
      </sheetData>
      <sheetData sheetId="10">
        <row r="9">
          <cell r="I9">
            <v>826</v>
          </cell>
          <cell r="J9">
            <v>297388</v>
          </cell>
        </row>
        <row r="18">
          <cell r="I18">
            <v>284</v>
          </cell>
          <cell r="J18">
            <v>102616.8</v>
          </cell>
        </row>
        <row r="25">
          <cell r="I25">
            <v>207</v>
          </cell>
          <cell r="J25">
            <v>87278.88</v>
          </cell>
        </row>
        <row r="33">
          <cell r="I33">
            <v>945</v>
          </cell>
          <cell r="J33">
            <v>356668</v>
          </cell>
        </row>
        <row r="37">
          <cell r="I37">
            <v>5129</v>
          </cell>
          <cell r="J37">
            <v>2418840.5</v>
          </cell>
        </row>
        <row r="44">
          <cell r="I44">
            <v>1254</v>
          </cell>
          <cell r="J44">
            <v>195462.80000000002</v>
          </cell>
        </row>
        <row r="50">
          <cell r="I50">
            <v>423</v>
          </cell>
          <cell r="J50">
            <v>48178</v>
          </cell>
        </row>
      </sheetData>
      <sheetData sheetId="11">
        <row r="9">
          <cell r="I9">
            <v>663</v>
          </cell>
          <cell r="J9">
            <v>239714.8</v>
          </cell>
        </row>
        <row r="18">
          <cell r="I18">
            <v>193</v>
          </cell>
          <cell r="J18">
            <v>69248.399999999994</v>
          </cell>
        </row>
        <row r="25">
          <cell r="I25">
            <v>195</v>
          </cell>
          <cell r="J25">
            <v>79903.199999999997</v>
          </cell>
        </row>
        <row r="33">
          <cell r="I33">
            <v>828</v>
          </cell>
          <cell r="J33">
            <v>311615.2</v>
          </cell>
        </row>
        <row r="37">
          <cell r="I37">
            <v>4486</v>
          </cell>
          <cell r="J37">
            <v>2110663</v>
          </cell>
        </row>
        <row r="44">
          <cell r="I44">
            <v>1056</v>
          </cell>
          <cell r="J44">
            <v>164803.59999999998</v>
          </cell>
        </row>
        <row r="50">
          <cell r="I50">
            <v>370</v>
          </cell>
          <cell r="J50">
            <v>41943.199999999997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2021"/>
      <sheetName val="NOV 2021"/>
      <sheetName val="DEC 2021"/>
      <sheetName val="JAN 2022"/>
      <sheetName val="FEB 2022"/>
      <sheetName val="MAR 2022"/>
      <sheetName val="APR 2022"/>
      <sheetName val="MAY 2022"/>
      <sheetName val="JUN 2022"/>
      <sheetName val="JUL 2022"/>
      <sheetName val="AUG 2022"/>
      <sheetName val="SEP 2022"/>
    </sheetNames>
    <sheetDataSet>
      <sheetData sheetId="0">
        <row r="14">
          <cell r="I14">
            <v>3554</v>
          </cell>
          <cell r="J14">
            <v>1323821.6000000001</v>
          </cell>
        </row>
        <row r="26">
          <cell r="I26">
            <v>1253</v>
          </cell>
          <cell r="J26">
            <v>431770.19999999995</v>
          </cell>
        </row>
        <row r="27">
          <cell r="J27"/>
        </row>
        <row r="29">
          <cell r="I29"/>
        </row>
        <row r="42">
          <cell r="I42">
            <v>5787</v>
          </cell>
          <cell r="J42">
            <v>2214316.3200000003</v>
          </cell>
        </row>
        <row r="51">
          <cell r="I51">
            <v>23149</v>
          </cell>
          <cell r="J51">
            <v>10959040.4</v>
          </cell>
        </row>
        <row r="60">
          <cell r="I60">
            <v>1210</v>
          </cell>
          <cell r="J60">
            <v>197553.51</v>
          </cell>
        </row>
        <row r="72">
          <cell r="I72">
            <v>655</v>
          </cell>
          <cell r="J72">
            <v>419171.64</v>
          </cell>
        </row>
        <row r="78">
          <cell r="I78">
            <v>1802</v>
          </cell>
          <cell r="J78">
            <v>181579.19999999998</v>
          </cell>
        </row>
        <row r="85">
          <cell r="I85">
            <v>195</v>
          </cell>
          <cell r="J85">
            <v>60114.6</v>
          </cell>
        </row>
        <row r="89">
          <cell r="I89">
            <v>73</v>
          </cell>
          <cell r="J89">
            <v>28349.55</v>
          </cell>
        </row>
        <row r="93">
          <cell r="I93">
            <v>64</v>
          </cell>
          <cell r="J93">
            <v>22018.560000000001</v>
          </cell>
        </row>
      </sheetData>
      <sheetData sheetId="1">
        <row r="14">
          <cell r="I14">
            <v>3410</v>
          </cell>
          <cell r="J14">
            <v>1269901.8999999999</v>
          </cell>
        </row>
        <row r="21">
          <cell r="I21">
            <v>1008</v>
          </cell>
          <cell r="J21">
            <v>348512.52</v>
          </cell>
        </row>
        <row r="27">
          <cell r="I27">
            <v>581</v>
          </cell>
          <cell r="J27">
            <v>276013.08</v>
          </cell>
        </row>
        <row r="36">
          <cell r="I36">
            <v>5938</v>
          </cell>
          <cell r="J36">
            <v>2275856.96</v>
          </cell>
        </row>
        <row r="44">
          <cell r="I44">
            <v>23958</v>
          </cell>
          <cell r="J44">
            <v>11353338.919999998</v>
          </cell>
        </row>
        <row r="52">
          <cell r="I52">
            <v>1823</v>
          </cell>
          <cell r="J52">
            <v>287664.06</v>
          </cell>
        </row>
        <row r="62">
          <cell r="I62">
            <v>902</v>
          </cell>
          <cell r="J62">
            <v>608558.43999999994</v>
          </cell>
        </row>
        <row r="68">
          <cell r="I68">
            <v>1835</v>
          </cell>
          <cell r="J68">
            <v>184889.76</v>
          </cell>
        </row>
        <row r="74">
          <cell r="I74">
            <v>469</v>
          </cell>
          <cell r="J74">
            <v>145508.16</v>
          </cell>
        </row>
        <row r="78">
          <cell r="I78">
            <v>884</v>
          </cell>
          <cell r="J78">
            <v>345243.15</v>
          </cell>
        </row>
        <row r="82">
          <cell r="I82">
            <v>84</v>
          </cell>
          <cell r="J82">
            <v>28899.360000000001</v>
          </cell>
        </row>
      </sheetData>
      <sheetData sheetId="2">
        <row r="14">
          <cell r="I14">
            <v>3208</v>
          </cell>
          <cell r="J14">
            <v>1194786.1799999997</v>
          </cell>
        </row>
        <row r="21">
          <cell r="I21">
            <v>890</v>
          </cell>
          <cell r="J21">
            <v>306539.64</v>
          </cell>
        </row>
        <row r="27">
          <cell r="I27">
            <v>480</v>
          </cell>
          <cell r="J27">
            <v>226255.62</v>
          </cell>
        </row>
        <row r="36">
          <cell r="I36">
            <v>5466</v>
          </cell>
          <cell r="J36">
            <v>2093146.2400000002</v>
          </cell>
        </row>
        <row r="44">
          <cell r="I44">
            <v>23067</v>
          </cell>
          <cell r="J44">
            <v>10917908.540000001</v>
          </cell>
        </row>
        <row r="52">
          <cell r="I52">
            <v>5913</v>
          </cell>
          <cell r="J52">
            <v>841541.86</v>
          </cell>
        </row>
        <row r="62">
          <cell r="I62">
            <v>693</v>
          </cell>
          <cell r="J62">
            <v>481894.83999999997</v>
          </cell>
        </row>
        <row r="68">
          <cell r="I68">
            <v>1880</v>
          </cell>
          <cell r="J68">
            <v>189103.2</v>
          </cell>
        </row>
        <row r="74">
          <cell r="I74">
            <v>262</v>
          </cell>
          <cell r="J74">
            <v>81077.64</v>
          </cell>
        </row>
        <row r="78">
          <cell r="I78">
            <v>497</v>
          </cell>
          <cell r="J78">
            <v>194175</v>
          </cell>
        </row>
        <row r="82">
          <cell r="I82">
            <v>62</v>
          </cell>
          <cell r="J82">
            <v>21330.48</v>
          </cell>
        </row>
      </sheetData>
      <sheetData sheetId="3">
        <row r="14">
          <cell r="I14">
            <v>3821</v>
          </cell>
          <cell r="J14">
            <v>1426083.1</v>
          </cell>
        </row>
        <row r="21">
          <cell r="I21">
            <v>913</v>
          </cell>
          <cell r="J21">
            <v>314796.59999999998</v>
          </cell>
        </row>
        <row r="27">
          <cell r="I27">
            <v>553</v>
          </cell>
          <cell r="J27">
            <v>259583.72999999998</v>
          </cell>
        </row>
        <row r="36">
          <cell r="I36">
            <v>5918</v>
          </cell>
          <cell r="J36">
            <v>2267065.44</v>
          </cell>
        </row>
        <row r="44">
          <cell r="I44">
            <v>24506</v>
          </cell>
          <cell r="J44">
            <v>11596820.619999999</v>
          </cell>
        </row>
        <row r="52">
          <cell r="I52">
            <v>4807</v>
          </cell>
          <cell r="J52">
            <v>692806.83000000007</v>
          </cell>
        </row>
        <row r="62">
          <cell r="I62">
            <v>731</v>
          </cell>
          <cell r="J62">
            <v>514376.76</v>
          </cell>
        </row>
        <row r="68">
          <cell r="I68">
            <v>1994</v>
          </cell>
          <cell r="J68">
            <v>200539.68</v>
          </cell>
        </row>
        <row r="74">
          <cell r="I74">
            <v>292</v>
          </cell>
          <cell r="J74">
            <v>90326.04</v>
          </cell>
        </row>
        <row r="78">
          <cell r="I78">
            <v>455</v>
          </cell>
          <cell r="J78">
            <v>176699.25</v>
          </cell>
        </row>
        <row r="82">
          <cell r="I82">
            <v>73</v>
          </cell>
          <cell r="J82">
            <v>25114.92</v>
          </cell>
        </row>
      </sheetData>
      <sheetData sheetId="4">
        <row r="14">
          <cell r="I14">
            <v>3508</v>
          </cell>
          <cell r="J14">
            <v>1306344.1800000002</v>
          </cell>
        </row>
        <row r="21">
          <cell r="I21">
            <v>987</v>
          </cell>
          <cell r="J21">
            <v>339567.48</v>
          </cell>
        </row>
        <row r="27">
          <cell r="I27">
            <v>551</v>
          </cell>
          <cell r="J27">
            <v>258644.91</v>
          </cell>
        </row>
        <row r="36">
          <cell r="I36">
            <v>5466</v>
          </cell>
          <cell r="J36">
            <v>2094675.2000000002</v>
          </cell>
        </row>
        <row r="44">
          <cell r="I44">
            <v>24354</v>
          </cell>
          <cell r="J44">
            <v>11527794.739999998</v>
          </cell>
        </row>
        <row r="52">
          <cell r="I52">
            <v>4453</v>
          </cell>
          <cell r="J52">
            <v>646037.55000000005</v>
          </cell>
        </row>
        <row r="62">
          <cell r="I62">
            <v>806</v>
          </cell>
          <cell r="J62">
            <v>571763</v>
          </cell>
        </row>
        <row r="68">
          <cell r="I68">
            <v>1998</v>
          </cell>
          <cell r="J68">
            <v>200740.31999999998</v>
          </cell>
        </row>
        <row r="74">
          <cell r="I74">
            <v>299</v>
          </cell>
          <cell r="J74">
            <v>92175.72</v>
          </cell>
        </row>
        <row r="78">
          <cell r="I78">
            <v>422</v>
          </cell>
          <cell r="J78">
            <v>164660.4</v>
          </cell>
        </row>
        <row r="82">
          <cell r="I82">
            <v>83</v>
          </cell>
          <cell r="J82">
            <v>28555.32</v>
          </cell>
        </row>
      </sheetData>
      <sheetData sheetId="5">
        <row r="14">
          <cell r="I14">
            <v>4356</v>
          </cell>
          <cell r="J14">
            <v>1623912.6199999999</v>
          </cell>
        </row>
        <row r="21">
          <cell r="I21">
            <v>1307</v>
          </cell>
          <cell r="J21">
            <v>450348.36</v>
          </cell>
        </row>
        <row r="27">
          <cell r="I27">
            <v>667</v>
          </cell>
          <cell r="J27">
            <v>314035.28999999998</v>
          </cell>
        </row>
        <row r="36">
          <cell r="I36">
            <v>6791</v>
          </cell>
          <cell r="J36">
            <v>2601143.2000000002</v>
          </cell>
        </row>
        <row r="44">
          <cell r="I44">
            <v>31422</v>
          </cell>
          <cell r="J44">
            <v>14889733.32</v>
          </cell>
        </row>
        <row r="52">
          <cell r="I52">
            <v>5635</v>
          </cell>
          <cell r="J52">
            <v>819566.32000000007</v>
          </cell>
        </row>
        <row r="62">
          <cell r="I62">
            <v>991</v>
          </cell>
          <cell r="J62">
            <v>713423.4</v>
          </cell>
        </row>
        <row r="68">
          <cell r="I68">
            <v>2529</v>
          </cell>
          <cell r="J68">
            <v>254311.2</v>
          </cell>
        </row>
        <row r="74">
          <cell r="I74">
            <v>367</v>
          </cell>
          <cell r="J74">
            <v>113755.32</v>
          </cell>
        </row>
        <row r="78">
          <cell r="I78">
            <v>582</v>
          </cell>
          <cell r="J78">
            <v>226408.05</v>
          </cell>
        </row>
        <row r="82">
          <cell r="I82">
            <v>88</v>
          </cell>
          <cell r="J82">
            <v>30275.52</v>
          </cell>
        </row>
      </sheetData>
      <sheetData sheetId="6">
        <row r="14">
          <cell r="I14">
            <v>3740</v>
          </cell>
          <cell r="J14">
            <v>1394475</v>
          </cell>
        </row>
        <row r="21">
          <cell r="I21">
            <v>1100</v>
          </cell>
          <cell r="J21">
            <v>378444</v>
          </cell>
        </row>
        <row r="27">
          <cell r="I27">
            <v>600</v>
          </cell>
          <cell r="J27">
            <v>282584.82</v>
          </cell>
        </row>
        <row r="36">
          <cell r="I36">
            <v>6123</v>
          </cell>
          <cell r="J36">
            <v>2343513.44</v>
          </cell>
        </row>
        <row r="44">
          <cell r="I44">
            <v>27870</v>
          </cell>
          <cell r="J44">
            <v>13191507.559999999</v>
          </cell>
        </row>
        <row r="52">
          <cell r="I52">
            <v>5153</v>
          </cell>
          <cell r="J52">
            <v>751949.51</v>
          </cell>
        </row>
        <row r="62">
          <cell r="I62">
            <v>923</v>
          </cell>
          <cell r="J62">
            <v>665025.16</v>
          </cell>
        </row>
        <row r="68">
          <cell r="I68">
            <v>2307</v>
          </cell>
          <cell r="J68">
            <v>232240.80000000002</v>
          </cell>
        </row>
        <row r="74">
          <cell r="I74">
            <v>283</v>
          </cell>
          <cell r="J74">
            <v>87243.24</v>
          </cell>
        </row>
        <row r="78">
          <cell r="I78">
            <v>471</v>
          </cell>
          <cell r="J78">
            <v>183689.55</v>
          </cell>
        </row>
        <row r="82">
          <cell r="I82">
            <v>93</v>
          </cell>
          <cell r="J82">
            <v>31995.72</v>
          </cell>
        </row>
      </sheetData>
      <sheetData sheetId="7">
        <row r="13">
          <cell r="I13">
            <v>4283</v>
          </cell>
          <cell r="J13">
            <v>1596394.98</v>
          </cell>
        </row>
        <row r="20">
          <cell r="I20">
            <v>1094</v>
          </cell>
          <cell r="J20">
            <v>378099.95999999996</v>
          </cell>
        </row>
        <row r="26">
          <cell r="I26">
            <v>554</v>
          </cell>
          <cell r="J26">
            <v>260991.96</v>
          </cell>
        </row>
        <row r="35">
          <cell r="I35">
            <v>5597</v>
          </cell>
          <cell r="J35">
            <v>2143219.6800000002</v>
          </cell>
        </row>
        <row r="43">
          <cell r="I43">
            <v>28958</v>
          </cell>
          <cell r="J43">
            <v>13710147.219999999</v>
          </cell>
        </row>
        <row r="51">
          <cell r="I51">
            <v>5215</v>
          </cell>
          <cell r="J51">
            <v>759960.69</v>
          </cell>
        </row>
        <row r="61">
          <cell r="I61">
            <v>998</v>
          </cell>
          <cell r="J61">
            <v>722391.12</v>
          </cell>
        </row>
        <row r="67">
          <cell r="I67">
            <v>2376</v>
          </cell>
          <cell r="J67">
            <v>238962.24</v>
          </cell>
        </row>
        <row r="73">
          <cell r="I73">
            <v>344</v>
          </cell>
          <cell r="J73">
            <v>106048.32000000001</v>
          </cell>
        </row>
        <row r="77">
          <cell r="I77">
            <v>486</v>
          </cell>
          <cell r="J77">
            <v>188738.1</v>
          </cell>
        </row>
        <row r="81">
          <cell r="I81">
            <v>83</v>
          </cell>
          <cell r="J81">
            <v>29243.4</v>
          </cell>
        </row>
      </sheetData>
      <sheetData sheetId="8">
        <row r="13">
          <cell r="I13">
            <v>3614</v>
          </cell>
          <cell r="J13">
            <v>1346133.2000000002</v>
          </cell>
        </row>
        <row r="20">
          <cell r="I20">
            <v>1037</v>
          </cell>
          <cell r="J20">
            <v>356769.48</v>
          </cell>
        </row>
        <row r="26">
          <cell r="I26">
            <v>515</v>
          </cell>
          <cell r="J26">
            <v>241746.15</v>
          </cell>
        </row>
        <row r="35">
          <cell r="I35">
            <v>5323</v>
          </cell>
          <cell r="J35">
            <v>2036574.7200000002</v>
          </cell>
        </row>
        <row r="43">
          <cell r="I43">
            <v>28712</v>
          </cell>
          <cell r="J43">
            <v>13600462.26</v>
          </cell>
        </row>
        <row r="51">
          <cell r="I51">
            <v>4883</v>
          </cell>
          <cell r="J51">
            <v>711428.11</v>
          </cell>
        </row>
        <row r="61">
          <cell r="I61">
            <v>987</v>
          </cell>
          <cell r="J61">
            <v>716893.2</v>
          </cell>
        </row>
        <row r="67">
          <cell r="I67">
            <v>2275</v>
          </cell>
          <cell r="J67">
            <v>228428.64</v>
          </cell>
        </row>
        <row r="73">
          <cell r="I73">
            <v>265</v>
          </cell>
          <cell r="J73">
            <v>82002.48000000001</v>
          </cell>
        </row>
        <row r="77">
          <cell r="I77">
            <v>475</v>
          </cell>
          <cell r="J77">
            <v>184854.6</v>
          </cell>
        </row>
        <row r="81">
          <cell r="I81">
            <v>75</v>
          </cell>
          <cell r="J81">
            <v>25803</v>
          </cell>
        </row>
      </sheetData>
      <sheetData sheetId="9">
        <row r="13">
          <cell r="I13">
            <v>3542</v>
          </cell>
          <cell r="J13">
            <v>1318615.56</v>
          </cell>
        </row>
        <row r="20">
          <cell r="I20">
            <v>985</v>
          </cell>
          <cell r="J20">
            <v>339567.48000000004</v>
          </cell>
        </row>
        <row r="26">
          <cell r="I26">
            <v>453</v>
          </cell>
          <cell r="J26">
            <v>213112.14</v>
          </cell>
        </row>
        <row r="35">
          <cell r="I35">
            <v>5168</v>
          </cell>
          <cell r="J35">
            <v>1980003.2</v>
          </cell>
        </row>
        <row r="43">
          <cell r="I43">
            <v>26855</v>
          </cell>
          <cell r="J43">
            <v>12709744.74</v>
          </cell>
        </row>
        <row r="51">
          <cell r="I51">
            <v>4562</v>
          </cell>
          <cell r="J51">
            <v>666903.06000000006</v>
          </cell>
        </row>
        <row r="61">
          <cell r="I61">
            <v>1032</v>
          </cell>
          <cell r="J61">
            <v>751861.28</v>
          </cell>
        </row>
        <row r="67">
          <cell r="I67">
            <v>2062</v>
          </cell>
          <cell r="J67">
            <v>207361.44</v>
          </cell>
        </row>
        <row r="73">
          <cell r="I73">
            <v>271</v>
          </cell>
          <cell r="J73">
            <v>84160.44</v>
          </cell>
        </row>
        <row r="77">
          <cell r="I77">
            <v>430</v>
          </cell>
          <cell r="J77">
            <v>167767.20000000001</v>
          </cell>
        </row>
        <row r="81">
          <cell r="I81">
            <v>66</v>
          </cell>
          <cell r="J81">
            <v>22706.639999999999</v>
          </cell>
        </row>
      </sheetData>
      <sheetData sheetId="10">
        <row r="13">
          <cell r="I13">
            <v>4155</v>
          </cell>
          <cell r="J13">
            <v>1548796.9000000001</v>
          </cell>
        </row>
        <row r="20">
          <cell r="I20">
            <v>1227</v>
          </cell>
          <cell r="J20">
            <v>423513.24</v>
          </cell>
        </row>
        <row r="26">
          <cell r="I26">
            <v>627</v>
          </cell>
          <cell r="J26">
            <v>294320.07</v>
          </cell>
        </row>
        <row r="35">
          <cell r="I35">
            <v>6171</v>
          </cell>
          <cell r="J35">
            <v>2361478.7200000002</v>
          </cell>
        </row>
        <row r="43">
          <cell r="I43">
            <v>32957</v>
          </cell>
          <cell r="J43">
            <v>15610250.039999999</v>
          </cell>
        </row>
        <row r="51">
          <cell r="I51">
            <v>5784</v>
          </cell>
          <cell r="J51">
            <v>840555.84</v>
          </cell>
        </row>
        <row r="61">
          <cell r="I61">
            <v>1279</v>
          </cell>
          <cell r="J61">
            <v>936347.4</v>
          </cell>
        </row>
        <row r="67">
          <cell r="I67">
            <v>2552</v>
          </cell>
          <cell r="J67">
            <v>256919.52</v>
          </cell>
        </row>
        <row r="73">
          <cell r="I73">
            <v>326</v>
          </cell>
          <cell r="J73">
            <v>100499.28</v>
          </cell>
        </row>
        <row r="77">
          <cell r="I77">
            <v>552</v>
          </cell>
          <cell r="J77">
            <v>214757.55</v>
          </cell>
        </row>
        <row r="81">
          <cell r="I81">
            <v>104</v>
          </cell>
          <cell r="J81">
            <v>37156.32</v>
          </cell>
        </row>
      </sheetData>
      <sheetData sheetId="11">
        <row r="13">
          <cell r="I13">
            <v>3723</v>
          </cell>
          <cell r="J13">
            <v>1387409.66</v>
          </cell>
        </row>
        <row r="20">
          <cell r="I20">
            <v>1073</v>
          </cell>
          <cell r="J20">
            <v>369154.92000000004</v>
          </cell>
        </row>
        <row r="26">
          <cell r="I26">
            <v>468</v>
          </cell>
          <cell r="J26">
            <v>219683.88</v>
          </cell>
        </row>
        <row r="35">
          <cell r="I35">
            <v>5390</v>
          </cell>
          <cell r="J35">
            <v>2067918.4</v>
          </cell>
        </row>
        <row r="43">
          <cell r="I43">
            <v>29899</v>
          </cell>
          <cell r="J43">
            <v>14148887.059999999</v>
          </cell>
        </row>
        <row r="51">
          <cell r="I51">
            <v>4807</v>
          </cell>
          <cell r="J51">
            <v>705036.73</v>
          </cell>
        </row>
        <row r="61">
          <cell r="I61">
            <v>1228</v>
          </cell>
          <cell r="J61">
            <v>904833</v>
          </cell>
        </row>
        <row r="67">
          <cell r="I67">
            <v>2366</v>
          </cell>
          <cell r="J67">
            <v>237457.44</v>
          </cell>
        </row>
        <row r="73">
          <cell r="I73">
            <v>321</v>
          </cell>
          <cell r="J73">
            <v>99574.44</v>
          </cell>
        </row>
        <row r="77">
          <cell r="I77">
            <v>443</v>
          </cell>
          <cell r="J77">
            <v>172427.4</v>
          </cell>
        </row>
        <row r="81">
          <cell r="I81">
            <v>65</v>
          </cell>
          <cell r="J81">
            <v>23050.68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2021"/>
      <sheetName val="NOV 2021"/>
      <sheetName val="DEC 2021"/>
      <sheetName val="JAN 2022"/>
      <sheetName val="FEB 2022"/>
      <sheetName val="MAR 2022"/>
      <sheetName val="APR 2022"/>
      <sheetName val="MAY 2022"/>
      <sheetName val="JUN 2022"/>
      <sheetName val="JUL 2022"/>
      <sheetName val="AUG 2022"/>
      <sheetName val="SEP 2022"/>
    </sheetNames>
    <sheetDataSet>
      <sheetData sheetId="0">
        <row r="9">
          <cell r="I9">
            <v>1594</v>
          </cell>
          <cell r="J9">
            <v>579879.30000000005</v>
          </cell>
        </row>
        <row r="17">
          <cell r="I17">
            <v>7201</v>
          </cell>
          <cell r="J17">
            <v>3302041.6000000001</v>
          </cell>
        </row>
        <row r="23">
          <cell r="I23">
            <v>120</v>
          </cell>
          <cell r="J23">
            <v>37937.120000000003</v>
          </cell>
        </row>
        <row r="29">
          <cell r="I29">
            <v>179</v>
          </cell>
          <cell r="J29">
            <v>78187.199999999997</v>
          </cell>
        </row>
        <row r="37">
          <cell r="I37">
            <v>732</v>
          </cell>
          <cell r="J37">
            <v>256139.51999999999</v>
          </cell>
        </row>
        <row r="45">
          <cell r="I45">
            <v>2330</v>
          </cell>
          <cell r="J45">
            <v>1020364.7999999999</v>
          </cell>
        </row>
        <row r="56">
          <cell r="I56">
            <v>1297</v>
          </cell>
          <cell r="J56">
            <v>211655.44</v>
          </cell>
        </row>
        <row r="62">
          <cell r="I62">
            <v>1822</v>
          </cell>
          <cell r="J62">
            <v>169384.80000000002</v>
          </cell>
        </row>
        <row r="69">
          <cell r="I69">
            <v>33</v>
          </cell>
          <cell r="J69">
            <v>9914.85</v>
          </cell>
        </row>
        <row r="75">
          <cell r="I75">
            <v>115</v>
          </cell>
          <cell r="J75">
            <v>36192</v>
          </cell>
        </row>
      </sheetData>
      <sheetData sheetId="1">
        <row r="11">
          <cell r="I11">
            <v>1940</v>
          </cell>
          <cell r="J11">
            <v>711049.3</v>
          </cell>
        </row>
        <row r="19">
          <cell r="I19">
            <v>6694</v>
          </cell>
          <cell r="J19">
            <v>3069580.8</v>
          </cell>
        </row>
        <row r="25">
          <cell r="I25">
            <v>179</v>
          </cell>
          <cell r="J25">
            <v>55661.840000000004</v>
          </cell>
        </row>
        <row r="30">
          <cell r="I30">
            <v>134</v>
          </cell>
          <cell r="J30">
            <v>59404.800000000003</v>
          </cell>
        </row>
        <row r="39">
          <cell r="I39">
            <v>799</v>
          </cell>
          <cell r="J39">
            <v>281299.20000000001</v>
          </cell>
        </row>
        <row r="47">
          <cell r="I47">
            <v>2545</v>
          </cell>
          <cell r="J47">
            <v>1112966.3999999999</v>
          </cell>
        </row>
        <row r="58">
          <cell r="I58">
            <v>1442</v>
          </cell>
          <cell r="J58">
            <v>236311.34</v>
          </cell>
        </row>
        <row r="64">
          <cell r="I64">
            <v>1766</v>
          </cell>
          <cell r="J64">
            <v>164664.24</v>
          </cell>
        </row>
        <row r="71">
          <cell r="I71">
            <v>35</v>
          </cell>
          <cell r="J71">
            <v>10515.75</v>
          </cell>
        </row>
        <row r="77">
          <cell r="I77">
            <v>61</v>
          </cell>
          <cell r="J77">
            <v>19032</v>
          </cell>
        </row>
      </sheetData>
      <sheetData sheetId="2">
        <row r="11">
          <cell r="I11">
            <v>1764</v>
          </cell>
          <cell r="J11">
            <v>644178.6</v>
          </cell>
        </row>
        <row r="19">
          <cell r="I19">
            <v>6395</v>
          </cell>
          <cell r="J19">
            <v>2931385.6000000006</v>
          </cell>
        </row>
        <row r="25">
          <cell r="I25">
            <v>157</v>
          </cell>
          <cell r="J25">
            <v>48820.72</v>
          </cell>
        </row>
        <row r="30">
          <cell r="I30">
            <v>170</v>
          </cell>
          <cell r="J30">
            <v>74256</v>
          </cell>
        </row>
        <row r="39">
          <cell r="I39">
            <v>738</v>
          </cell>
          <cell r="J39">
            <v>260682.24000000002</v>
          </cell>
        </row>
        <row r="47">
          <cell r="I47">
            <v>2254</v>
          </cell>
          <cell r="J47">
            <v>986294.4</v>
          </cell>
        </row>
        <row r="58">
          <cell r="I58">
            <v>1290</v>
          </cell>
          <cell r="J58">
            <v>209652.14</v>
          </cell>
        </row>
        <row r="64">
          <cell r="I64">
            <v>1673</v>
          </cell>
          <cell r="J64">
            <v>155130.56</v>
          </cell>
        </row>
        <row r="71">
          <cell r="I71">
            <v>31</v>
          </cell>
          <cell r="J71">
            <v>9313.9500000000007</v>
          </cell>
        </row>
        <row r="77">
          <cell r="I77">
            <v>62</v>
          </cell>
          <cell r="J77">
            <v>19344</v>
          </cell>
        </row>
      </sheetData>
      <sheetData sheetId="3">
        <row r="11">
          <cell r="I11">
            <v>1798</v>
          </cell>
          <cell r="J11">
            <v>658927.1</v>
          </cell>
        </row>
        <row r="19">
          <cell r="I19">
            <v>6779</v>
          </cell>
          <cell r="J19">
            <v>3108019.1999999997</v>
          </cell>
        </row>
        <row r="25">
          <cell r="I25">
            <v>140</v>
          </cell>
          <cell r="J25">
            <v>43534.399999999994</v>
          </cell>
        </row>
        <row r="30">
          <cell r="I30">
            <v>97</v>
          </cell>
          <cell r="J30">
            <v>42369.599999999999</v>
          </cell>
        </row>
        <row r="39">
          <cell r="I39">
            <v>837</v>
          </cell>
          <cell r="J39">
            <v>293879.04000000004</v>
          </cell>
        </row>
        <row r="47">
          <cell r="I47">
            <v>2466</v>
          </cell>
          <cell r="J47">
            <v>1078896</v>
          </cell>
        </row>
        <row r="58">
          <cell r="I58">
            <v>1382</v>
          </cell>
          <cell r="J58">
            <v>225700.13999999998</v>
          </cell>
        </row>
        <row r="64">
          <cell r="I64">
            <v>1722</v>
          </cell>
          <cell r="J64">
            <v>159666</v>
          </cell>
        </row>
        <row r="71">
          <cell r="I71">
            <v>29</v>
          </cell>
          <cell r="J71">
            <v>8713.0499999999993</v>
          </cell>
        </row>
        <row r="77">
          <cell r="I77">
            <v>55</v>
          </cell>
          <cell r="J77">
            <v>17472</v>
          </cell>
        </row>
      </sheetData>
      <sheetData sheetId="4">
        <row r="11">
          <cell r="I11">
            <v>1725</v>
          </cell>
          <cell r="J11">
            <v>630061.9</v>
          </cell>
        </row>
        <row r="19">
          <cell r="I19">
            <v>6847</v>
          </cell>
          <cell r="J19">
            <v>3137763.1999999997</v>
          </cell>
        </row>
        <row r="25">
          <cell r="I25">
            <v>141</v>
          </cell>
          <cell r="J25">
            <v>43845.36</v>
          </cell>
        </row>
        <row r="30">
          <cell r="I30">
            <v>140</v>
          </cell>
          <cell r="J30">
            <v>61152</v>
          </cell>
        </row>
        <row r="39">
          <cell r="I39">
            <v>731</v>
          </cell>
          <cell r="J39">
            <v>256838.39999999999</v>
          </cell>
        </row>
        <row r="47">
          <cell r="I47">
            <v>2237</v>
          </cell>
          <cell r="J47">
            <v>978432</v>
          </cell>
        </row>
        <row r="58">
          <cell r="I58">
            <v>1258</v>
          </cell>
          <cell r="J58">
            <v>206974.12</v>
          </cell>
        </row>
        <row r="64">
          <cell r="I64">
            <v>1810</v>
          </cell>
          <cell r="J64">
            <v>167811.28</v>
          </cell>
        </row>
        <row r="71">
          <cell r="I71">
            <v>22</v>
          </cell>
          <cell r="J71">
            <v>6609.9000000000005</v>
          </cell>
        </row>
        <row r="77">
          <cell r="I77">
            <v>55</v>
          </cell>
          <cell r="J77">
            <v>17160</v>
          </cell>
        </row>
      </sheetData>
      <sheetData sheetId="5">
        <row r="11">
          <cell r="I11">
            <v>2123</v>
          </cell>
          <cell r="J11">
            <v>777931.7</v>
          </cell>
        </row>
        <row r="19">
          <cell r="I19">
            <v>8886</v>
          </cell>
          <cell r="J19">
            <v>4074470.3999999994</v>
          </cell>
        </row>
        <row r="25">
          <cell r="I25">
            <v>203</v>
          </cell>
          <cell r="J25">
            <v>63746.8</v>
          </cell>
        </row>
        <row r="30">
          <cell r="I30">
            <v>165</v>
          </cell>
          <cell r="J30">
            <v>72072</v>
          </cell>
        </row>
        <row r="39">
          <cell r="I39">
            <v>935</v>
          </cell>
          <cell r="J39">
            <v>327425.28000000003</v>
          </cell>
        </row>
        <row r="47">
          <cell r="I47">
            <v>2808</v>
          </cell>
          <cell r="J47">
            <v>1229155.2</v>
          </cell>
        </row>
        <row r="58">
          <cell r="I58">
            <v>1533</v>
          </cell>
          <cell r="J58">
            <v>255420.48</v>
          </cell>
        </row>
        <row r="64">
          <cell r="I64">
            <v>2282</v>
          </cell>
          <cell r="J64">
            <v>212240.08</v>
          </cell>
        </row>
        <row r="71">
          <cell r="I71">
            <v>34</v>
          </cell>
          <cell r="J71">
            <v>10215.299999999999</v>
          </cell>
        </row>
        <row r="77">
          <cell r="I77">
            <v>79</v>
          </cell>
          <cell r="J77">
            <v>24648</v>
          </cell>
        </row>
      </sheetData>
      <sheetData sheetId="6">
        <row r="11">
          <cell r="I11">
            <v>1741</v>
          </cell>
          <cell r="J11">
            <v>637599.30000000005</v>
          </cell>
        </row>
        <row r="19">
          <cell r="I19">
            <v>7612</v>
          </cell>
          <cell r="J19">
            <v>3486454.4</v>
          </cell>
        </row>
        <row r="25">
          <cell r="I25">
            <v>151</v>
          </cell>
          <cell r="J25">
            <v>48198.8</v>
          </cell>
        </row>
        <row r="29">
          <cell r="I29">
            <v>151</v>
          </cell>
          <cell r="J29">
            <v>65956.800000000003</v>
          </cell>
        </row>
        <row r="38">
          <cell r="I38">
            <v>763</v>
          </cell>
          <cell r="J38">
            <v>268369.91999999998</v>
          </cell>
        </row>
        <row r="45">
          <cell r="I45">
            <v>2284</v>
          </cell>
          <cell r="J45">
            <v>997651.2</v>
          </cell>
        </row>
        <row r="56">
          <cell r="I56">
            <v>1355</v>
          </cell>
          <cell r="J56">
            <v>217589.48</v>
          </cell>
        </row>
        <row r="62">
          <cell r="I62">
            <v>1931</v>
          </cell>
          <cell r="J62">
            <v>179196.16</v>
          </cell>
        </row>
        <row r="69">
          <cell r="I69">
            <v>22</v>
          </cell>
          <cell r="J69">
            <v>6910.35</v>
          </cell>
        </row>
        <row r="75">
          <cell r="I75">
            <v>75</v>
          </cell>
          <cell r="J75">
            <v>23400</v>
          </cell>
        </row>
      </sheetData>
      <sheetData sheetId="7">
        <row r="11">
          <cell r="I11">
            <v>1912</v>
          </cell>
          <cell r="J11">
            <v>700687</v>
          </cell>
        </row>
        <row r="16">
          <cell r="I16">
            <v>7639</v>
          </cell>
          <cell r="J16">
            <v>3500182.4000000004</v>
          </cell>
        </row>
        <row r="22">
          <cell r="I22">
            <v>197</v>
          </cell>
          <cell r="J22">
            <v>61881.039999999994</v>
          </cell>
        </row>
        <row r="26">
          <cell r="I26">
            <v>123</v>
          </cell>
          <cell r="J26">
            <v>53726.400000000001</v>
          </cell>
        </row>
        <row r="33">
          <cell r="I33">
            <v>819</v>
          </cell>
          <cell r="J33">
            <v>286890.23999999999</v>
          </cell>
        </row>
        <row r="39">
          <cell r="I39">
            <v>2425</v>
          </cell>
          <cell r="J39">
            <v>1060550.3999999999</v>
          </cell>
        </row>
        <row r="50">
          <cell r="I50">
            <v>1400</v>
          </cell>
          <cell r="J50">
            <v>228929.30000000002</v>
          </cell>
        </row>
        <row r="56">
          <cell r="I56">
            <v>1889</v>
          </cell>
          <cell r="J56">
            <v>175123.52</v>
          </cell>
        </row>
        <row r="62">
          <cell r="I62">
            <v>16</v>
          </cell>
          <cell r="J62">
            <v>4807.2</v>
          </cell>
        </row>
        <row r="67">
          <cell r="I67">
            <v>55</v>
          </cell>
          <cell r="J67">
            <v>17160</v>
          </cell>
        </row>
      </sheetData>
      <sheetData sheetId="8">
        <row r="11">
          <cell r="I11">
            <v>1846</v>
          </cell>
          <cell r="J11">
            <v>674169.6</v>
          </cell>
        </row>
        <row r="16">
          <cell r="I16">
            <v>7292</v>
          </cell>
          <cell r="J16">
            <v>3339564.8</v>
          </cell>
        </row>
        <row r="22">
          <cell r="I22">
            <v>150</v>
          </cell>
          <cell r="J22">
            <v>46954.96</v>
          </cell>
        </row>
        <row r="26">
          <cell r="I26">
            <v>96</v>
          </cell>
          <cell r="J26">
            <v>41932.800000000003</v>
          </cell>
        </row>
        <row r="33">
          <cell r="I33">
            <v>740</v>
          </cell>
          <cell r="J33">
            <v>259983.35999999999</v>
          </cell>
        </row>
        <row r="39">
          <cell r="I39">
            <v>2378</v>
          </cell>
          <cell r="J39">
            <v>1039584</v>
          </cell>
        </row>
        <row r="50">
          <cell r="I50">
            <v>1471</v>
          </cell>
          <cell r="J50">
            <v>240787.31999999998</v>
          </cell>
        </row>
        <row r="56">
          <cell r="I56">
            <v>1827</v>
          </cell>
          <cell r="J56">
            <v>169755.03999999998</v>
          </cell>
        </row>
        <row r="62">
          <cell r="I62">
            <v>19</v>
          </cell>
          <cell r="J62">
            <v>5708.55</v>
          </cell>
        </row>
        <row r="67">
          <cell r="I67">
            <v>67</v>
          </cell>
          <cell r="J67">
            <v>20904</v>
          </cell>
        </row>
      </sheetData>
      <sheetData sheetId="9">
        <row r="11">
          <cell r="I11">
            <v>1721</v>
          </cell>
          <cell r="J11">
            <v>628331.6</v>
          </cell>
        </row>
        <row r="16">
          <cell r="I16">
            <v>6729</v>
          </cell>
          <cell r="J16">
            <v>3085596.8000000003</v>
          </cell>
        </row>
        <row r="22">
          <cell r="I22">
            <v>167</v>
          </cell>
          <cell r="J22">
            <v>53174.159999999996</v>
          </cell>
        </row>
        <row r="26">
          <cell r="I26">
            <v>90</v>
          </cell>
          <cell r="J26">
            <v>39312</v>
          </cell>
        </row>
        <row r="33">
          <cell r="I33">
            <v>776</v>
          </cell>
          <cell r="J33">
            <v>271864.32000000001</v>
          </cell>
        </row>
        <row r="39">
          <cell r="I39">
            <v>2264</v>
          </cell>
          <cell r="J39">
            <v>991536</v>
          </cell>
        </row>
        <row r="50">
          <cell r="I50">
            <v>1321</v>
          </cell>
          <cell r="J50">
            <v>216822.47999999998</v>
          </cell>
        </row>
        <row r="56">
          <cell r="I56">
            <v>1761</v>
          </cell>
          <cell r="J56">
            <v>163923.75999999998</v>
          </cell>
        </row>
        <row r="62">
          <cell r="I62">
            <v>26</v>
          </cell>
          <cell r="J62">
            <v>7811.7</v>
          </cell>
        </row>
        <row r="67">
          <cell r="I67">
            <v>49</v>
          </cell>
          <cell r="J67">
            <v>15288</v>
          </cell>
        </row>
      </sheetData>
      <sheetData sheetId="10">
        <row r="11">
          <cell r="I11">
            <v>2082</v>
          </cell>
          <cell r="J11">
            <v>763708.4</v>
          </cell>
        </row>
        <row r="16">
          <cell r="I16">
            <v>8440</v>
          </cell>
          <cell r="J16">
            <v>3870380.8000000003</v>
          </cell>
        </row>
        <row r="22">
          <cell r="I22">
            <v>166</v>
          </cell>
          <cell r="J22">
            <v>51619.360000000001</v>
          </cell>
        </row>
        <row r="26">
          <cell r="I26">
            <v>95</v>
          </cell>
          <cell r="J26">
            <v>42369.599999999999</v>
          </cell>
        </row>
        <row r="33">
          <cell r="I33">
            <v>824</v>
          </cell>
          <cell r="J33">
            <v>289685.76000000001</v>
          </cell>
        </row>
        <row r="39">
          <cell r="I39">
            <v>2693</v>
          </cell>
          <cell r="J39">
            <v>1180233.6000000001</v>
          </cell>
        </row>
        <row r="50">
          <cell r="I50">
            <v>1528</v>
          </cell>
          <cell r="J50">
            <v>244436.58</v>
          </cell>
        </row>
        <row r="56">
          <cell r="I56">
            <v>2130</v>
          </cell>
          <cell r="J56">
            <v>198263.52</v>
          </cell>
        </row>
        <row r="62">
          <cell r="I62">
            <v>32</v>
          </cell>
          <cell r="J62">
            <v>9614.4</v>
          </cell>
        </row>
        <row r="67">
          <cell r="I67">
            <v>66</v>
          </cell>
          <cell r="J67">
            <v>20904</v>
          </cell>
        </row>
      </sheetData>
      <sheetData sheetId="11">
        <row r="11">
          <cell r="I11">
            <v>1778</v>
          </cell>
          <cell r="J11">
            <v>652280.19999999995</v>
          </cell>
        </row>
        <row r="16">
          <cell r="I16">
            <v>7650</v>
          </cell>
          <cell r="J16">
            <v>3505673.6</v>
          </cell>
        </row>
        <row r="22">
          <cell r="I22">
            <v>145</v>
          </cell>
          <cell r="J22">
            <v>45400.160000000003</v>
          </cell>
        </row>
        <row r="26">
          <cell r="I26">
            <v>83</v>
          </cell>
          <cell r="J26">
            <v>36254.400000000001</v>
          </cell>
        </row>
        <row r="33">
          <cell r="I33">
            <v>715</v>
          </cell>
          <cell r="J33">
            <v>251946.23999999999</v>
          </cell>
        </row>
        <row r="39">
          <cell r="I39">
            <v>2141</v>
          </cell>
          <cell r="J39">
            <v>936936</v>
          </cell>
        </row>
        <row r="50">
          <cell r="I50">
            <v>1363</v>
          </cell>
          <cell r="J50">
            <v>217298.81999999998</v>
          </cell>
        </row>
        <row r="56">
          <cell r="I56">
            <v>1945</v>
          </cell>
          <cell r="J56">
            <v>180769.68</v>
          </cell>
        </row>
        <row r="62">
          <cell r="I62">
            <v>22</v>
          </cell>
          <cell r="J62">
            <v>6609.9</v>
          </cell>
        </row>
        <row r="67">
          <cell r="I67">
            <v>58</v>
          </cell>
          <cell r="J67">
            <v>18096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1"/>
  <sheetViews>
    <sheetView topLeftCell="B1" zoomScaleNormal="100" zoomScalePageLayoutView="140" workbookViewId="0">
      <selection activeCell="J275" sqref="J275"/>
    </sheetView>
  </sheetViews>
  <sheetFormatPr defaultColWidth="9.109375" defaultRowHeight="10.199999999999999" x14ac:dyDescent="0.2"/>
  <cols>
    <col min="1" max="1" width="24.6640625" style="90" customWidth="1"/>
    <col min="2" max="3" width="13" style="61" bestFit="1" customWidth="1"/>
    <col min="4" max="4" width="14" style="61" bestFit="1" customWidth="1"/>
    <col min="5" max="5" width="13.109375" style="61" bestFit="1" customWidth="1"/>
    <col min="6" max="8" width="12.88671875" style="61" bestFit="1" customWidth="1"/>
    <col min="9" max="9" width="12.88671875" style="91" bestFit="1" customWidth="1"/>
    <col min="10" max="12" width="12.88671875" style="61" bestFit="1" customWidth="1"/>
    <col min="13" max="13" width="12.44140625" style="61" bestFit="1" customWidth="1"/>
    <col min="14" max="14" width="13.88671875" style="61" bestFit="1" customWidth="1"/>
    <col min="15" max="15" width="9.5546875" style="61" bestFit="1" customWidth="1"/>
    <col min="16" max="16384" width="9.109375" style="61"/>
  </cols>
  <sheetData>
    <row r="1" spans="1:15" x14ac:dyDescent="0.2">
      <c r="A1" s="107" t="s">
        <v>67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5" s="64" customFormat="1" x14ac:dyDescent="0.2">
      <c r="A2" s="62" t="s">
        <v>4</v>
      </c>
      <c r="B2" s="198" t="s">
        <v>69</v>
      </c>
      <c r="C2" s="198" t="s">
        <v>70</v>
      </c>
      <c r="D2" s="198" t="s">
        <v>71</v>
      </c>
      <c r="E2" s="198" t="s">
        <v>72</v>
      </c>
      <c r="F2" s="198" t="s">
        <v>73</v>
      </c>
      <c r="G2" s="198" t="s">
        <v>74</v>
      </c>
      <c r="H2" s="198" t="s">
        <v>75</v>
      </c>
      <c r="I2" s="198" t="s">
        <v>76</v>
      </c>
      <c r="J2" s="198" t="s">
        <v>77</v>
      </c>
      <c r="K2" s="198" t="s">
        <v>78</v>
      </c>
      <c r="L2" s="198" t="s">
        <v>79</v>
      </c>
      <c r="M2" s="198" t="s">
        <v>80</v>
      </c>
      <c r="N2" s="199" t="s">
        <v>0</v>
      </c>
    </row>
    <row r="3" spans="1:15" x14ac:dyDescent="0.2">
      <c r="A3" s="65" t="s">
        <v>8</v>
      </c>
      <c r="B3" s="149">
        <f>'Group 1 ITE'!B3</f>
        <v>292718.40000000002</v>
      </c>
      <c r="C3" s="149">
        <f>'Group 1 ITE'!C3</f>
        <v>259578.80000000002</v>
      </c>
      <c r="D3" s="149">
        <f>'Group 1 ITE'!D3</f>
        <v>229600.80000000002</v>
      </c>
      <c r="E3" s="150">
        <f>'Group 1 ITE'!E3</f>
        <v>274794</v>
      </c>
      <c r="F3" s="149">
        <f>'Group 1 ITE'!F3</f>
        <v>268283.60000000003</v>
      </c>
      <c r="G3" s="150">
        <f>'Group 1 ITE'!G3</f>
        <v>338098.8</v>
      </c>
      <c r="H3" s="149">
        <f>'Group 1 ITE'!H3</f>
        <v>271315.20000000001</v>
      </c>
      <c r="I3" s="149">
        <f>'Group 1 ITE'!I3</f>
        <v>260400.40000000002</v>
      </c>
      <c r="J3" s="149">
        <f>'Group 1 ITE'!J3</f>
        <v>254950.8</v>
      </c>
      <c r="K3" s="149">
        <f>'Group 1 ITE'!K3</f>
        <v>265709.59999999998</v>
      </c>
      <c r="L3" s="149">
        <f>'Group 1 ITE'!L3</f>
        <v>297388</v>
      </c>
      <c r="M3" s="149">
        <f>'Group 1 ITE'!M3</f>
        <v>239714.8</v>
      </c>
      <c r="N3" s="149">
        <f>SUM(B3:M3)</f>
        <v>3252553.1999999997</v>
      </c>
    </row>
    <row r="4" spans="1:15" x14ac:dyDescent="0.2">
      <c r="A4" s="65" t="s">
        <v>9</v>
      </c>
      <c r="B4" s="149">
        <f>'Group 1 ITE'!B4</f>
        <v>129256.40000000001</v>
      </c>
      <c r="C4" s="149">
        <f>'Group 1 ITE'!C4</f>
        <v>140056.79999999999</v>
      </c>
      <c r="D4" s="150">
        <f>'Group 1 ITE'!D4</f>
        <v>126817.59999999999</v>
      </c>
      <c r="E4" s="150">
        <f>'Group 1 ITE'!E4</f>
        <v>139011.6</v>
      </c>
      <c r="F4" s="149">
        <f>'Group 1 ITE'!F4</f>
        <v>135179.20000000001</v>
      </c>
      <c r="G4" s="150">
        <f>'Group 1 ITE'!G4</f>
        <v>159218.80000000002</v>
      </c>
      <c r="H4" s="149">
        <f>'Group 1 ITE'!H4</f>
        <v>121243.20000000001</v>
      </c>
      <c r="I4" s="149">
        <f>'Group 1 ITE'!I4</f>
        <v>130998.40000000001</v>
      </c>
      <c r="J4" s="149">
        <f>'Group 1 ITE'!J4</f>
        <v>123333.6</v>
      </c>
      <c r="K4" s="149">
        <f>'Group 1 ITE'!K4</f>
        <v>103126.40000000001</v>
      </c>
      <c r="L4" s="149">
        <f>'Group 1 ITE'!L4</f>
        <v>109049.2</v>
      </c>
      <c r="M4" s="149">
        <f>'Group 1 ITE'!M4</f>
        <v>117759.2</v>
      </c>
      <c r="N4" s="149">
        <f>SUM(B4:M4)</f>
        <v>1535050.4</v>
      </c>
    </row>
    <row r="5" spans="1:15" x14ac:dyDescent="0.2">
      <c r="A5" s="65" t="s">
        <v>23</v>
      </c>
      <c r="B5" s="149">
        <f>'Group 1 ITE'!B5</f>
        <v>87100</v>
      </c>
      <c r="C5" s="151">
        <f>'Group 1 ITE'!C5</f>
        <v>71422</v>
      </c>
      <c r="D5" s="150">
        <f>'Group 1 ITE'!D5</f>
        <v>64802.399999999994</v>
      </c>
      <c r="E5" s="150">
        <f>'Group 1 ITE'!E5</f>
        <v>76996.400000000009</v>
      </c>
      <c r="F5" s="149">
        <f>'Group 1 ITE'!F5</f>
        <v>56789.200000000004</v>
      </c>
      <c r="G5" s="150">
        <f>'Group 1 ITE'!G5</f>
        <v>65499.199999999997</v>
      </c>
      <c r="H5" s="149">
        <f>'Group 1 ITE'!H5</f>
        <v>50866.400000000001</v>
      </c>
      <c r="I5" s="149">
        <f>'Group 1 ITE'!I5</f>
        <v>66196</v>
      </c>
      <c r="J5" s="149">
        <f>'Group 1 ITE'!J5</f>
        <v>58182.799999999996</v>
      </c>
      <c r="K5" s="149">
        <f>'Group 1 ITE'!K5</f>
        <v>42853.2</v>
      </c>
      <c r="L5" s="149">
        <f>'Group 1 ITE'!L5</f>
        <v>64454</v>
      </c>
      <c r="M5" s="149">
        <f>'Group 1 ITE'!M5</f>
        <v>57486</v>
      </c>
      <c r="N5" s="149">
        <f>SUM(B5:M5)</f>
        <v>762647.60000000009</v>
      </c>
    </row>
    <row r="6" spans="1:15" x14ac:dyDescent="0.2">
      <c r="A6" s="65" t="s">
        <v>24</v>
      </c>
      <c r="B6" s="149">
        <f>'Group 1 ITE'!B6</f>
        <v>1323821.6000000001</v>
      </c>
      <c r="C6" s="149">
        <f>'Group 1 ITE'!C6</f>
        <v>1269901.8999999999</v>
      </c>
      <c r="D6" s="150">
        <f>'Group 1 ITE'!D6</f>
        <v>1194786.1799999997</v>
      </c>
      <c r="E6" s="150">
        <f>'Group 1 ITE'!E6</f>
        <v>1426083.1</v>
      </c>
      <c r="F6" s="149">
        <f>'Group 1 ITE'!F6</f>
        <v>1306344.1800000002</v>
      </c>
      <c r="G6" s="150">
        <f>'Group 1 ITE'!G6</f>
        <v>1623912.6199999999</v>
      </c>
      <c r="H6" s="149">
        <f>'Group 1 ITE'!H6</f>
        <v>1394475</v>
      </c>
      <c r="I6" s="149">
        <f>'Group 1 ITE'!I6</f>
        <v>1596394.98</v>
      </c>
      <c r="J6" s="149">
        <f>'Group 1 ITE'!J6</f>
        <v>1346133.2000000002</v>
      </c>
      <c r="K6" s="149">
        <f>'Group 1 ITE'!K6</f>
        <v>1318615.56</v>
      </c>
      <c r="L6" s="149">
        <f>'Group 1 ITE'!L6</f>
        <v>1548796.9000000001</v>
      </c>
      <c r="M6" s="149">
        <f>'Group 1 ITE'!M6</f>
        <v>1387409.66</v>
      </c>
      <c r="N6" s="149">
        <f>SUM(B6:M6)</f>
        <v>16736674.879999999</v>
      </c>
    </row>
    <row r="7" spans="1:15" x14ac:dyDescent="0.2">
      <c r="A7" s="65" t="s">
        <v>1</v>
      </c>
      <c r="B7" s="149">
        <f>'Group 1 ITE'!B7</f>
        <v>579879.30000000005</v>
      </c>
      <c r="C7" s="149">
        <f>'Group 1 ITE'!C7</f>
        <v>711049.3</v>
      </c>
      <c r="D7" s="150">
        <f>'Group 1 ITE'!D7</f>
        <v>644178.6</v>
      </c>
      <c r="E7" s="150">
        <f>'Group 1 ITE'!E7</f>
        <v>658927.1</v>
      </c>
      <c r="F7" s="150">
        <f>'Group 1 ITE'!F7</f>
        <v>630061.9</v>
      </c>
      <c r="G7" s="150">
        <f>'Group 1 ITE'!G7</f>
        <v>777931.7</v>
      </c>
      <c r="H7" s="149">
        <f>'Group 1 ITE'!H7</f>
        <v>637599.30000000005</v>
      </c>
      <c r="I7" s="149">
        <f>'Group 1 ITE'!I7</f>
        <v>700687</v>
      </c>
      <c r="J7" s="149">
        <f>'Group 1 ITE'!J7</f>
        <v>674169.6</v>
      </c>
      <c r="K7" s="149">
        <f>'Group 1 ITE'!K7</f>
        <v>628331.6</v>
      </c>
      <c r="L7" s="149">
        <f>'Group 1 ITE'!L7</f>
        <v>763708.4</v>
      </c>
      <c r="M7" s="149">
        <f>'Group 1 ITE'!M7</f>
        <v>652280.19999999995</v>
      </c>
      <c r="N7" s="149">
        <f>SUM(B7:M7)</f>
        <v>8058804</v>
      </c>
    </row>
    <row r="8" spans="1:15" x14ac:dyDescent="0.2">
      <c r="A8" s="65"/>
      <c r="B8" s="149"/>
      <c r="C8" s="149"/>
      <c r="D8" s="149"/>
      <c r="E8" s="150"/>
      <c r="F8" s="149"/>
      <c r="G8" s="149"/>
      <c r="H8" s="149"/>
      <c r="I8" s="149"/>
      <c r="J8" s="149"/>
      <c r="K8" s="149"/>
      <c r="L8" s="149"/>
      <c r="M8" s="149"/>
      <c r="N8" s="149"/>
    </row>
    <row r="9" spans="1:15" x14ac:dyDescent="0.2">
      <c r="A9" s="66" t="s">
        <v>5</v>
      </c>
      <c r="B9" s="157">
        <f t="shared" ref="B9:F9" si="0">SUM(B3:B8)</f>
        <v>2412775.7000000002</v>
      </c>
      <c r="C9" s="157">
        <f t="shared" si="0"/>
        <v>2452008.7999999998</v>
      </c>
      <c r="D9" s="158">
        <f t="shared" si="0"/>
        <v>2260185.5799999996</v>
      </c>
      <c r="E9" s="158">
        <f t="shared" si="0"/>
        <v>2575812.2000000002</v>
      </c>
      <c r="F9" s="157">
        <f t="shared" si="0"/>
        <v>2396658.08</v>
      </c>
      <c r="G9" s="158">
        <f>SUM(G3:G8)</f>
        <v>2964661.12</v>
      </c>
      <c r="H9" s="157">
        <f>SUM(H3:H8)</f>
        <v>2475499.1</v>
      </c>
      <c r="I9" s="157">
        <f>SUM(I3:I8)</f>
        <v>2754676.7800000003</v>
      </c>
      <c r="J9" s="157">
        <f>SUM(J3:J8)</f>
        <v>2456770</v>
      </c>
      <c r="K9" s="157">
        <f>SUM(K3:K8)</f>
        <v>2358636.36</v>
      </c>
      <c r="L9" s="157">
        <f t="shared" ref="L9" si="1">SUM(L3:L8)</f>
        <v>2783396.5</v>
      </c>
      <c r="M9" s="157">
        <f>SUM(M3:M8)</f>
        <v>2454649.86</v>
      </c>
      <c r="N9" s="157">
        <f>SUM(N3:N8)</f>
        <v>30345730.079999998</v>
      </c>
      <c r="O9" s="67"/>
    </row>
    <row r="10" spans="1:15" ht="12.75" customHeight="1" x14ac:dyDescent="0.2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15" x14ac:dyDescent="0.2">
      <c r="A11" s="68" t="s">
        <v>19</v>
      </c>
      <c r="B11" s="198" t="s">
        <v>69</v>
      </c>
      <c r="C11" s="198" t="s">
        <v>70</v>
      </c>
      <c r="D11" s="198" t="s">
        <v>71</v>
      </c>
      <c r="E11" s="198" t="s">
        <v>72</v>
      </c>
      <c r="F11" s="198" t="s">
        <v>73</v>
      </c>
      <c r="G11" s="198" t="s">
        <v>74</v>
      </c>
      <c r="H11" s="198" t="s">
        <v>75</v>
      </c>
      <c r="I11" s="198" t="s">
        <v>76</v>
      </c>
      <c r="J11" s="198" t="s">
        <v>77</v>
      </c>
      <c r="K11" s="198" t="s">
        <v>78</v>
      </c>
      <c r="L11" s="198" t="s">
        <v>79</v>
      </c>
      <c r="M11" s="198" t="s">
        <v>80</v>
      </c>
      <c r="N11" s="199" t="s">
        <v>0</v>
      </c>
    </row>
    <row r="12" spans="1:15" x14ac:dyDescent="0.2">
      <c r="A12" s="65" t="s">
        <v>8</v>
      </c>
      <c r="B12" s="69">
        <f>'Group 1 ITE'!B22</f>
        <v>812</v>
      </c>
      <c r="C12" s="69">
        <f>'Group 1 ITE'!C22</f>
        <v>719</v>
      </c>
      <c r="D12" s="69">
        <f>'Group 1 ITE'!D22</f>
        <v>638</v>
      </c>
      <c r="E12" s="69">
        <f>'Group 1 ITE'!E22</f>
        <v>759</v>
      </c>
      <c r="F12" s="69">
        <f>'Group 1 ITE'!F22</f>
        <v>741</v>
      </c>
      <c r="G12" s="69">
        <f>'Group 1 ITE'!G22</f>
        <v>937</v>
      </c>
      <c r="H12" s="69">
        <f>'Group 1 ITE'!H22</f>
        <v>754</v>
      </c>
      <c r="I12" s="69">
        <f>'Group 1 ITE'!I22</f>
        <v>723</v>
      </c>
      <c r="J12" s="69">
        <f>'Group 1 ITE'!J22</f>
        <v>709</v>
      </c>
      <c r="K12" s="69">
        <f>'Group 1 ITE'!K22</f>
        <v>738</v>
      </c>
      <c r="L12" s="69">
        <f>'Group 1 ITE'!L22</f>
        <v>826</v>
      </c>
      <c r="M12" s="69">
        <f>'Group 1 ITE'!M22</f>
        <v>663</v>
      </c>
      <c r="N12" s="69">
        <f>SUM(B12:M12)</f>
        <v>9019</v>
      </c>
    </row>
    <row r="13" spans="1:15" x14ac:dyDescent="0.2">
      <c r="A13" s="65" t="s">
        <v>9</v>
      </c>
      <c r="B13" s="69">
        <f>'Group 1 ITE'!B23</f>
        <v>371</v>
      </c>
      <c r="C13" s="69">
        <f>'Group 1 ITE'!C23</f>
        <v>400</v>
      </c>
      <c r="D13" s="69">
        <f>'Group 1 ITE'!D23</f>
        <v>364</v>
      </c>
      <c r="E13" s="69">
        <f>'Group 1 ITE'!E23</f>
        <v>399</v>
      </c>
      <c r="F13" s="69">
        <f>'Group 1 ITE'!F23</f>
        <v>384</v>
      </c>
      <c r="G13" s="69">
        <f>'Group 1 ITE'!G23</f>
        <v>453</v>
      </c>
      <c r="H13" s="69">
        <f>'Group 1 ITE'!H23</f>
        <v>346</v>
      </c>
      <c r="I13" s="69">
        <f>'Group 1 ITE'!I23</f>
        <v>372</v>
      </c>
      <c r="J13" s="69">
        <f>'Group 1 ITE'!J23</f>
        <v>352</v>
      </c>
      <c r="K13" s="69">
        <f>'Group 1 ITE'!K23</f>
        <v>296</v>
      </c>
      <c r="L13" s="69">
        <f>'Group 1 ITE'!L23</f>
        <v>307</v>
      </c>
      <c r="M13" s="69">
        <f>'Group 1 ITE'!M23</f>
        <v>334</v>
      </c>
      <c r="N13" s="69">
        <f>SUM(B13:M13)</f>
        <v>4378</v>
      </c>
    </row>
    <row r="14" spans="1:15" x14ac:dyDescent="0.2">
      <c r="A14" s="65" t="s">
        <v>23</v>
      </c>
      <c r="B14" s="69">
        <f>'Group 1 ITE'!B24</f>
        <v>249</v>
      </c>
      <c r="C14" s="69">
        <f>'Group 1 ITE'!C24</f>
        <v>201</v>
      </c>
      <c r="D14" s="69">
        <f>'Group 1 ITE'!D24</f>
        <v>184</v>
      </c>
      <c r="E14" s="69">
        <f>'Group 1 ITE'!E24</f>
        <v>221</v>
      </c>
      <c r="F14" s="69">
        <f>'Group 1 ITE'!F24</f>
        <v>163</v>
      </c>
      <c r="G14" s="69">
        <f>'Group 1 ITE'!G24</f>
        <v>186</v>
      </c>
      <c r="H14" s="69">
        <f>'Group 1 ITE'!H24</f>
        <v>146</v>
      </c>
      <c r="I14" s="69">
        <f>'Group 1 ITE'!I24</f>
        <v>190</v>
      </c>
      <c r="J14" s="69">
        <f>'Group 1 ITE'!J24</f>
        <v>163</v>
      </c>
      <c r="K14" s="69">
        <f>'Group 1 ITE'!K24</f>
        <v>123</v>
      </c>
      <c r="L14" s="69">
        <f>'Group 1 ITE'!L24</f>
        <v>183</v>
      </c>
      <c r="M14" s="69">
        <f>'Group 1 ITE'!M24</f>
        <v>165</v>
      </c>
      <c r="N14" s="69">
        <f>SUM(B14:M14)</f>
        <v>2174</v>
      </c>
    </row>
    <row r="15" spans="1:15" x14ac:dyDescent="0.2">
      <c r="A15" s="65" t="s">
        <v>24</v>
      </c>
      <c r="B15" s="69">
        <f>'Group 1 ITE'!B25</f>
        <v>3554</v>
      </c>
      <c r="C15" s="69">
        <f>'Group 1 ITE'!C25</f>
        <v>3410</v>
      </c>
      <c r="D15" s="69">
        <f>'Group 1 ITE'!D25</f>
        <v>3208</v>
      </c>
      <c r="E15" s="69">
        <f>'Group 1 ITE'!E25</f>
        <v>3821</v>
      </c>
      <c r="F15" s="69">
        <f>'Group 1 ITE'!F25</f>
        <v>3508</v>
      </c>
      <c r="G15" s="69">
        <f>'Group 1 ITE'!G25</f>
        <v>4356</v>
      </c>
      <c r="H15" s="69">
        <f>'Group 1 ITE'!H25</f>
        <v>3740</v>
      </c>
      <c r="I15" s="69">
        <f>'Group 1 ITE'!I25</f>
        <v>4283</v>
      </c>
      <c r="J15" s="69">
        <f>'Group 1 ITE'!J25</f>
        <v>3614</v>
      </c>
      <c r="K15" s="69">
        <f>'Group 1 ITE'!K25</f>
        <v>3542</v>
      </c>
      <c r="L15" s="69">
        <f>'Group 1 ITE'!L25</f>
        <v>4155</v>
      </c>
      <c r="M15" s="69">
        <f>'Group 1 ITE'!M25</f>
        <v>3723</v>
      </c>
      <c r="N15" s="69">
        <f>SUM(B15:M15)</f>
        <v>44914</v>
      </c>
    </row>
    <row r="16" spans="1:15" x14ac:dyDescent="0.2">
      <c r="A16" s="65" t="s">
        <v>1</v>
      </c>
      <c r="B16" s="69">
        <f>'Group 1 ITE'!B26</f>
        <v>1594</v>
      </c>
      <c r="C16" s="69">
        <f>'Group 1 ITE'!C26</f>
        <v>1940</v>
      </c>
      <c r="D16" s="69">
        <f>'Group 1 ITE'!D26</f>
        <v>1764</v>
      </c>
      <c r="E16" s="69">
        <f>'Group 1 ITE'!E26</f>
        <v>1798</v>
      </c>
      <c r="F16" s="69">
        <f>'Group 1 ITE'!F26</f>
        <v>1725</v>
      </c>
      <c r="G16" s="69">
        <f>'Group 1 ITE'!G26</f>
        <v>2123</v>
      </c>
      <c r="H16" s="69">
        <f>'Group 1 ITE'!H26</f>
        <v>1741</v>
      </c>
      <c r="I16" s="69">
        <f>'Group 1 ITE'!I26</f>
        <v>1912</v>
      </c>
      <c r="J16" s="69">
        <f>'Group 1 ITE'!J26</f>
        <v>1846</v>
      </c>
      <c r="K16" s="69">
        <f>'Group 1 ITE'!K26</f>
        <v>1721</v>
      </c>
      <c r="L16" s="69">
        <f>'Group 1 ITE'!L26</f>
        <v>2082</v>
      </c>
      <c r="M16" s="69">
        <f>'Group 1 ITE'!M26</f>
        <v>1778</v>
      </c>
      <c r="N16" s="69">
        <f>SUM(B16:M16)</f>
        <v>22024</v>
      </c>
    </row>
    <row r="17" spans="1:15" x14ac:dyDescent="0.2">
      <c r="A17" s="65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</row>
    <row r="18" spans="1:15" x14ac:dyDescent="0.2">
      <c r="A18" s="66" t="s">
        <v>11</v>
      </c>
      <c r="B18" s="159">
        <f>SUM(B12:B17)</f>
        <v>6580</v>
      </c>
      <c r="C18" s="159">
        <f t="shared" ref="C18:L18" si="2">SUM(C12:C17)</f>
        <v>6670</v>
      </c>
      <c r="D18" s="159">
        <f t="shared" ref="D18:H18" si="3">SUM(D12:D17)</f>
        <v>6158</v>
      </c>
      <c r="E18" s="159">
        <f t="shared" si="3"/>
        <v>6998</v>
      </c>
      <c r="F18" s="159">
        <f t="shared" si="3"/>
        <v>6521</v>
      </c>
      <c r="G18" s="159">
        <f t="shared" si="3"/>
        <v>8055</v>
      </c>
      <c r="H18" s="159">
        <f t="shared" si="3"/>
        <v>6727</v>
      </c>
      <c r="I18" s="159">
        <f>SUM(I12:I17)</f>
        <v>7480</v>
      </c>
      <c r="J18" s="159">
        <f>SUM(J12:J17)</f>
        <v>6684</v>
      </c>
      <c r="K18" s="159">
        <f>SUM(K12:K17)</f>
        <v>6420</v>
      </c>
      <c r="L18" s="159">
        <f t="shared" si="2"/>
        <v>7553</v>
      </c>
      <c r="M18" s="159">
        <f>SUM(M12:M17)</f>
        <v>6663</v>
      </c>
      <c r="N18" s="159">
        <f>SUM(N12:N17)</f>
        <v>82509</v>
      </c>
    </row>
    <row r="19" spans="1:15" ht="13.5" customHeight="1" x14ac:dyDescent="0.2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</row>
    <row r="20" spans="1:15" x14ac:dyDescent="0.2">
      <c r="A20" s="107" t="s">
        <v>68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</row>
    <row r="21" spans="1:15" s="64" customFormat="1" x14ac:dyDescent="0.2">
      <c r="A21" s="62" t="s">
        <v>4</v>
      </c>
      <c r="B21" s="198" t="s">
        <v>69</v>
      </c>
      <c r="C21" s="198" t="s">
        <v>70</v>
      </c>
      <c r="D21" s="198" t="s">
        <v>71</v>
      </c>
      <c r="E21" s="198" t="s">
        <v>72</v>
      </c>
      <c r="F21" s="198" t="s">
        <v>73</v>
      </c>
      <c r="G21" s="198" t="s">
        <v>74</v>
      </c>
      <c r="H21" s="198" t="s">
        <v>75</v>
      </c>
      <c r="I21" s="198" t="s">
        <v>76</v>
      </c>
      <c r="J21" s="198" t="s">
        <v>77</v>
      </c>
      <c r="K21" s="198" t="s">
        <v>78</v>
      </c>
      <c r="L21" s="198" t="s">
        <v>79</v>
      </c>
      <c r="M21" s="198" t="s">
        <v>80</v>
      </c>
      <c r="N21" s="199" t="s">
        <v>0</v>
      </c>
    </row>
    <row r="22" spans="1:15" s="1" customFormat="1" x14ac:dyDescent="0.2">
      <c r="A22" s="5" t="s">
        <v>23</v>
      </c>
      <c r="B22" s="143"/>
      <c r="C22" s="143">
        <f>+'Group 1 Cat 2 ITE -Rechargeable'!C3</f>
        <v>1232491.6000000001</v>
      </c>
      <c r="D22" s="205">
        <f>+'[1]DEC 2021'!$J$17</f>
        <v>1006684.4</v>
      </c>
      <c r="E22" s="143">
        <f>+'[1]JAN 2022'!$J$17</f>
        <v>931572.8</v>
      </c>
      <c r="F22" s="143">
        <f>+'[1]FEB 2022'!$J$17</f>
        <v>874412.39999999991</v>
      </c>
      <c r="G22" s="143">
        <f>+'[1]MAR 2022'!$J$17</f>
        <v>1031721.6</v>
      </c>
      <c r="H22" s="143">
        <f>+'[1]APR 2022'!$J$17</f>
        <v>833313.6</v>
      </c>
      <c r="I22" s="143">
        <f>+'[1]MAY 2022'!$J$18</f>
        <v>956137.6</v>
      </c>
      <c r="J22" s="143">
        <f>+'[1]JUN 2022'!$J$18</f>
        <v>880553.6</v>
      </c>
      <c r="K22" s="143">
        <f>+'[1]JUL 2022'!$J$18</f>
        <v>756784.8</v>
      </c>
      <c r="L22" s="143">
        <f>+'[1]AUG 2022'!$J$18</f>
        <v>844178.8</v>
      </c>
      <c r="M22" s="143">
        <f>+'[1]SEP 2022'!$J$18</f>
        <v>731275.2</v>
      </c>
      <c r="N22" s="144">
        <f>SUM(B22:M22)</f>
        <v>10079126.399999999</v>
      </c>
    </row>
    <row r="23" spans="1:15" x14ac:dyDescent="0.2">
      <c r="A23" s="65" t="s">
        <v>1</v>
      </c>
      <c r="B23" s="149">
        <f>+'Group 1 Cat 2 ITE -Rechargeable'!B4</f>
        <v>3302041.6000000001</v>
      </c>
      <c r="C23" s="149">
        <f>+'Group 1 Cat 2 ITE -Rechargeable'!C4</f>
        <v>3069580.8</v>
      </c>
      <c r="D23" s="206">
        <f>+'Group 1 Cat 2 ITE -Rechargeable'!D4</f>
        <v>2931385.6000000006</v>
      </c>
      <c r="E23" s="149">
        <f>+'Group 1 Cat 2 ITE -Rechargeable'!E4</f>
        <v>3108019.1999999997</v>
      </c>
      <c r="F23" s="149">
        <f>+'Group 1 Cat 2 ITE -Rechargeable'!F4</f>
        <v>3137763.1999999997</v>
      </c>
      <c r="G23" s="149">
        <f>+'Group 1 Cat 2 ITE -Rechargeable'!G4</f>
        <v>4074470.3999999994</v>
      </c>
      <c r="H23" s="149">
        <f>+'Group 1 Cat 2 ITE -Rechargeable'!H4</f>
        <v>3486454.4</v>
      </c>
      <c r="I23" s="149">
        <f>+'Group 1 Cat 2 ITE -Rechargeable'!I4</f>
        <v>3500182.4000000004</v>
      </c>
      <c r="J23" s="149">
        <f>+'Group 1 Cat 2 ITE -Rechargeable'!J4</f>
        <v>3339564.8</v>
      </c>
      <c r="K23" s="149">
        <f>+'Group 1 Cat 2 ITE -Rechargeable'!K4</f>
        <v>3085596.8000000003</v>
      </c>
      <c r="L23" s="149">
        <f>+'Group 1 Cat 2 ITE -Rechargeable'!L4</f>
        <v>3870380.8000000003</v>
      </c>
      <c r="M23" s="149">
        <f>+'Group 1 Cat 2 ITE -Rechargeable'!M4</f>
        <v>3505673.6</v>
      </c>
      <c r="N23" s="149">
        <f>SUM(B23:M23)</f>
        <v>40411113.599999994</v>
      </c>
    </row>
    <row r="24" spans="1:15" x14ac:dyDescent="0.2">
      <c r="A24" s="65"/>
      <c r="B24" s="149"/>
      <c r="C24" s="149"/>
      <c r="D24" s="207"/>
      <c r="E24" s="150"/>
      <c r="F24" s="149"/>
      <c r="G24" s="150"/>
      <c r="H24" s="149"/>
      <c r="I24" s="149"/>
      <c r="J24" s="149"/>
      <c r="K24" s="149"/>
      <c r="L24" s="149"/>
      <c r="M24" s="149"/>
      <c r="N24" s="149"/>
    </row>
    <row r="25" spans="1:15" x14ac:dyDescent="0.2">
      <c r="A25" s="66" t="s">
        <v>5</v>
      </c>
      <c r="B25" s="157">
        <f t="shared" ref="B25" si="4">SUM(B23:B23)</f>
        <v>3302041.6000000001</v>
      </c>
      <c r="C25" s="157">
        <f t="shared" ref="C25:N25" si="5">SUM(C22:C23)</f>
        <v>4302072.4000000004</v>
      </c>
      <c r="D25" s="208">
        <f t="shared" si="5"/>
        <v>3938070.0000000005</v>
      </c>
      <c r="E25" s="158">
        <f t="shared" ref="E25:I25" si="6">SUM(E22:E23)</f>
        <v>4039592</v>
      </c>
      <c r="F25" s="157">
        <f t="shared" si="6"/>
        <v>4012175.5999999996</v>
      </c>
      <c r="G25" s="158">
        <f t="shared" si="6"/>
        <v>5106191.9999999991</v>
      </c>
      <c r="H25" s="157">
        <f t="shared" si="6"/>
        <v>4319768</v>
      </c>
      <c r="I25" s="157">
        <f t="shared" si="6"/>
        <v>4456320</v>
      </c>
      <c r="J25" s="157">
        <f>SUM(J22:J23)</f>
        <v>4220118.3999999994</v>
      </c>
      <c r="K25" s="157">
        <f>SUM(K22:K23)</f>
        <v>3842381.6000000006</v>
      </c>
      <c r="L25" s="157">
        <f t="shared" si="5"/>
        <v>4714559.6000000006</v>
      </c>
      <c r="M25" s="157">
        <f>SUM(M22:M23)</f>
        <v>4236948.8</v>
      </c>
      <c r="N25" s="157">
        <f t="shared" si="5"/>
        <v>50490239.999999993</v>
      </c>
      <c r="O25" s="67"/>
    </row>
    <row r="26" spans="1:15" ht="12.75" customHeight="1" x14ac:dyDescent="0.2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</row>
    <row r="27" spans="1:15" x14ac:dyDescent="0.2">
      <c r="A27" s="68" t="s">
        <v>19</v>
      </c>
      <c r="B27" s="198" t="s">
        <v>69</v>
      </c>
      <c r="C27" s="198" t="s">
        <v>70</v>
      </c>
      <c r="D27" s="198" t="s">
        <v>71</v>
      </c>
      <c r="E27" s="198" t="s">
        <v>72</v>
      </c>
      <c r="F27" s="198" t="s">
        <v>73</v>
      </c>
      <c r="G27" s="198" t="s">
        <v>74</v>
      </c>
      <c r="H27" s="198" t="s">
        <v>75</v>
      </c>
      <c r="I27" s="198" t="s">
        <v>76</v>
      </c>
      <c r="J27" s="198" t="s">
        <v>77</v>
      </c>
      <c r="K27" s="198" t="s">
        <v>78</v>
      </c>
      <c r="L27" s="198" t="s">
        <v>79</v>
      </c>
      <c r="M27" s="198" t="s">
        <v>80</v>
      </c>
      <c r="N27" s="199" t="s">
        <v>0</v>
      </c>
    </row>
    <row r="28" spans="1:15" x14ac:dyDescent="0.2">
      <c r="A28" s="16" t="s">
        <v>82</v>
      </c>
      <c r="B28" s="198"/>
      <c r="C28" s="69">
        <f>+'Group 1 Cat 2 ITE -Rechargeable'!C14</f>
        <v>2599</v>
      </c>
      <c r="D28" s="203">
        <f>+'Group 1 Cat 2 ITE -Rechargeable'!D14</f>
        <v>2126</v>
      </c>
      <c r="E28" s="69">
        <f>+'Group 1 Cat 2 ITE -Rechargeable'!E14</f>
        <v>1972</v>
      </c>
      <c r="F28" s="69">
        <f>+'Group 1 Cat 2 ITE -Rechargeable'!F14</f>
        <v>1849</v>
      </c>
      <c r="G28" s="69">
        <f>+'Group 1 Cat 2 ITE -Rechargeable'!G14</f>
        <v>2179</v>
      </c>
      <c r="H28" s="69">
        <f>+'Group 1 Cat 2 ITE -Rechargeable'!H14</f>
        <v>1760</v>
      </c>
      <c r="I28" s="69">
        <f>+'Group 1 Cat 2 ITE -Rechargeable'!I14</f>
        <v>2018</v>
      </c>
      <c r="J28" s="69">
        <f>+'Group 1 Cat 2 ITE -Rechargeable'!J14</f>
        <v>1854</v>
      </c>
      <c r="K28" s="69">
        <f>+'Group 1 Cat 2 ITE -Rechargeable'!K14</f>
        <v>1600</v>
      </c>
      <c r="L28" s="69">
        <f>+'Group 1 Cat 2 ITE -Rechargeable'!L14</f>
        <v>1784</v>
      </c>
      <c r="M28" s="69">
        <f>+'Group 1 Cat 2 ITE -Rechargeable'!M14</f>
        <v>1546</v>
      </c>
      <c r="N28" s="69">
        <f>SUM(B28:M28)</f>
        <v>21287</v>
      </c>
    </row>
    <row r="29" spans="1:15" x14ac:dyDescent="0.2">
      <c r="A29" s="65" t="s">
        <v>1</v>
      </c>
      <c r="B29" s="69">
        <f>+'Group 1 Cat 2 ITE -Rechargeable'!B15</f>
        <v>7201</v>
      </c>
      <c r="C29" s="69">
        <f>+'Group 1 Cat 2 ITE -Rechargeable'!C15</f>
        <v>6694</v>
      </c>
      <c r="D29" s="203">
        <f>+'Group 1 Cat 2 ITE -Rechargeable'!D15</f>
        <v>6395</v>
      </c>
      <c r="E29" s="69">
        <f>+'Group 1 Cat 2 ITE -Rechargeable'!E15</f>
        <v>6779</v>
      </c>
      <c r="F29" s="69">
        <f>+'Group 1 Cat 2 ITE -Rechargeable'!F15</f>
        <v>6847</v>
      </c>
      <c r="G29" s="69">
        <f>+'Group 1 Cat 2 ITE -Rechargeable'!G15</f>
        <v>8886</v>
      </c>
      <c r="H29" s="69">
        <f>+'Group 1 Cat 2 ITE -Rechargeable'!H15</f>
        <v>7612</v>
      </c>
      <c r="I29" s="69">
        <f>+'Group 1 Cat 2 ITE -Rechargeable'!I15</f>
        <v>7639</v>
      </c>
      <c r="J29" s="69">
        <f>+'Group 1 Cat 2 ITE -Rechargeable'!J15</f>
        <v>7292</v>
      </c>
      <c r="K29" s="69">
        <f>+'Group 1 Cat 2 ITE -Rechargeable'!K15</f>
        <v>6729</v>
      </c>
      <c r="L29" s="69">
        <f>+'Group 1 Cat 2 ITE -Rechargeable'!L15</f>
        <v>8440</v>
      </c>
      <c r="M29" s="69">
        <f>+'Group 1 Cat 2 ITE -Rechargeable'!M15</f>
        <v>7650</v>
      </c>
      <c r="N29" s="69">
        <f>SUM(B29:M29)</f>
        <v>88164</v>
      </c>
    </row>
    <row r="30" spans="1:15" x14ac:dyDescent="0.2">
      <c r="A30" s="65"/>
      <c r="B30" s="69"/>
      <c r="C30" s="69"/>
      <c r="D30" s="203"/>
      <c r="E30" s="69"/>
      <c r="F30" s="69"/>
      <c r="G30" s="69"/>
      <c r="H30" s="69"/>
      <c r="I30" s="69"/>
      <c r="J30" s="69"/>
      <c r="K30" s="69"/>
      <c r="L30" s="69"/>
      <c r="M30" s="69"/>
      <c r="N30" s="69"/>
    </row>
    <row r="31" spans="1:15" x14ac:dyDescent="0.2">
      <c r="A31" s="66" t="s">
        <v>11</v>
      </c>
      <c r="B31" s="159">
        <f t="shared" ref="B31" si="7">SUM(B29:B29)</f>
        <v>7201</v>
      </c>
      <c r="C31" s="159">
        <f t="shared" ref="C31:N31" si="8">SUM(C28:C29)</f>
        <v>9293</v>
      </c>
      <c r="D31" s="204">
        <f t="shared" si="8"/>
        <v>8521</v>
      </c>
      <c r="E31" s="159">
        <f t="shared" ref="E31:I31" si="9">SUM(E28:E29)</f>
        <v>8751</v>
      </c>
      <c r="F31" s="159">
        <f t="shared" si="9"/>
        <v>8696</v>
      </c>
      <c r="G31" s="159">
        <f t="shared" si="9"/>
        <v>11065</v>
      </c>
      <c r="H31" s="159">
        <f t="shared" si="9"/>
        <v>9372</v>
      </c>
      <c r="I31" s="159">
        <f t="shared" si="9"/>
        <v>9657</v>
      </c>
      <c r="J31" s="159">
        <f>SUM(J28:J29)</f>
        <v>9146</v>
      </c>
      <c r="K31" s="159">
        <f>SUM(K28:K29)</f>
        <v>8329</v>
      </c>
      <c r="L31" s="159">
        <f t="shared" si="8"/>
        <v>10224</v>
      </c>
      <c r="M31" s="159">
        <f>SUM(M28:M29)</f>
        <v>9196</v>
      </c>
      <c r="N31" s="159">
        <f t="shared" si="8"/>
        <v>109451</v>
      </c>
    </row>
    <row r="32" spans="1:15" ht="13.5" customHeight="1" x14ac:dyDescent="0.2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</row>
    <row r="33" spans="1:15" x14ac:dyDescent="0.2">
      <c r="A33" s="107" t="s">
        <v>47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</row>
    <row r="34" spans="1:15" s="64" customFormat="1" x14ac:dyDescent="0.2">
      <c r="A34" s="62" t="s">
        <v>4</v>
      </c>
      <c r="B34" s="198" t="s">
        <v>69</v>
      </c>
      <c r="C34" s="198" t="s">
        <v>70</v>
      </c>
      <c r="D34" s="198" t="s">
        <v>71</v>
      </c>
      <c r="E34" s="198" t="s">
        <v>72</v>
      </c>
      <c r="F34" s="198" t="s">
        <v>73</v>
      </c>
      <c r="G34" s="198" t="s">
        <v>74</v>
      </c>
      <c r="H34" s="198" t="s">
        <v>75</v>
      </c>
      <c r="I34" s="198" t="s">
        <v>76</v>
      </c>
      <c r="J34" s="198" t="s">
        <v>77</v>
      </c>
      <c r="K34" s="198" t="s">
        <v>78</v>
      </c>
      <c r="L34" s="198" t="s">
        <v>79</v>
      </c>
      <c r="M34" s="198" t="s">
        <v>80</v>
      </c>
      <c r="N34" s="199" t="s">
        <v>0</v>
      </c>
    </row>
    <row r="35" spans="1:15" x14ac:dyDescent="0.2">
      <c r="A35" s="65" t="s">
        <v>8</v>
      </c>
      <c r="B35" s="149">
        <f>'Group 2 BTE'!B3</f>
        <v>128450.40000000001</v>
      </c>
      <c r="C35" s="149">
        <f>'Group 2 BTE'!C3</f>
        <v>120915.6</v>
      </c>
      <c r="D35" s="149">
        <f>'Group 2 BTE'!D3</f>
        <v>111945.59999999999</v>
      </c>
      <c r="E35" s="150">
        <f>'Group 2 BTE'!E3</f>
        <v>123068.4</v>
      </c>
      <c r="F35" s="149">
        <f>'Group 2 BTE'!F3</f>
        <v>96517.200000000012</v>
      </c>
      <c r="G35" s="150">
        <f>'Group 2 BTE'!G3</f>
        <v>130962</v>
      </c>
      <c r="H35" s="149">
        <f>'Group 2 BTE'!H3</f>
        <v>114098.4</v>
      </c>
      <c r="I35" s="149">
        <f>'Group 2 BTE'!I3</f>
        <v>94005.599999999991</v>
      </c>
      <c r="J35" s="149">
        <f>'Group 2 BTE'!J3</f>
        <v>82882.8</v>
      </c>
      <c r="K35" s="149">
        <f>'Group 2 BTE'!K3</f>
        <v>98670</v>
      </c>
      <c r="L35" s="149">
        <f>'Group 2 BTE'!L3</f>
        <v>102616.8</v>
      </c>
      <c r="M35" s="149">
        <f>'Group 2 BTE'!M3</f>
        <v>69248.399999999994</v>
      </c>
      <c r="N35" s="149">
        <f>SUM(B35:M35)</f>
        <v>1273381.2</v>
      </c>
    </row>
    <row r="36" spans="1:15" x14ac:dyDescent="0.2">
      <c r="A36" s="65" t="s">
        <v>9</v>
      </c>
      <c r="B36" s="149">
        <f>'Group 2 BTE'!B4</f>
        <v>101228.40000000001</v>
      </c>
      <c r="C36" s="149">
        <f>'Group 2 BTE'!C4</f>
        <v>97050.72</v>
      </c>
      <c r="D36" s="150">
        <f>'Group 2 BTE'!D4</f>
        <v>79697.279999999999</v>
      </c>
      <c r="E36" s="150">
        <f>'Group 2 BTE'!E4</f>
        <v>106691.51999999999</v>
      </c>
      <c r="F36" s="149">
        <f>'Group 2 BTE'!F4</f>
        <v>100907.04</v>
      </c>
      <c r="G36" s="150">
        <f>'Group 2 BTE'!G4</f>
        <v>118903.2</v>
      </c>
      <c r="H36" s="149">
        <f>'Group 2 BTE'!H4</f>
        <v>104442.00000000001</v>
      </c>
      <c r="I36" s="149">
        <f>'Group 2 BTE'!I4</f>
        <v>101228.4</v>
      </c>
      <c r="J36" s="149">
        <f>'Group 2 BTE'!J4</f>
        <v>114404.15999999999</v>
      </c>
      <c r="K36" s="149">
        <f>'Group 2 BTE'!K4</f>
        <v>83874.959999999992</v>
      </c>
      <c r="L36" s="149">
        <f>'Group 2 BTE'!L4</f>
        <v>85160.4</v>
      </c>
      <c r="M36" s="149">
        <f>'Group 2 BTE'!M4</f>
        <v>109262.40000000001</v>
      </c>
      <c r="N36" s="149">
        <f>SUM(B36:M36)</f>
        <v>1202850.48</v>
      </c>
    </row>
    <row r="37" spans="1:15" x14ac:dyDescent="0.2">
      <c r="A37" s="65" t="s">
        <v>23</v>
      </c>
      <c r="B37" s="149">
        <f>'Group 2 BTE'!B5</f>
        <v>3420.56</v>
      </c>
      <c r="C37" s="149">
        <f>'Group 2 BTE'!C5</f>
        <v>7152.08</v>
      </c>
      <c r="D37" s="150">
        <f>'Group 2 BTE'!D5</f>
        <v>4042.4799999999996</v>
      </c>
      <c r="E37" s="150">
        <f>'Group 2 BTE'!E5</f>
        <v>9017.84</v>
      </c>
      <c r="F37" s="149">
        <f>'Group 2 BTE'!F5</f>
        <v>3731.52</v>
      </c>
      <c r="G37" s="150">
        <f>'Group 2 BTE'!G5</f>
        <v>3731.5199999999995</v>
      </c>
      <c r="H37" s="149">
        <f>'Group 2 BTE'!H5</f>
        <v>4975.3599999999997</v>
      </c>
      <c r="I37" s="149">
        <f>'Group 2 BTE'!I5</f>
        <v>3109.6</v>
      </c>
      <c r="J37" s="149">
        <f>'Group 2 BTE'!J5</f>
        <v>4042.48</v>
      </c>
      <c r="K37" s="149">
        <f>'Group 2 BTE'!K5</f>
        <v>4042.4799999999996</v>
      </c>
      <c r="L37" s="149">
        <f>'Group 2 BTE'!L5</f>
        <v>3731.52</v>
      </c>
      <c r="M37" s="149">
        <f>'Group 2 BTE'!M5</f>
        <v>3109.6</v>
      </c>
      <c r="N37" s="149">
        <f>SUM(B37:M37)</f>
        <v>54107.039999999994</v>
      </c>
    </row>
    <row r="38" spans="1:15" x14ac:dyDescent="0.2">
      <c r="A38" s="65" t="s">
        <v>24</v>
      </c>
      <c r="B38" s="149">
        <f>'Group 2 BTE'!B6</f>
        <v>431770.19999999995</v>
      </c>
      <c r="C38" s="149">
        <f>'Group 2 BTE'!C6</f>
        <v>348512.52</v>
      </c>
      <c r="D38" s="150">
        <f>'Group 2 BTE'!D6</f>
        <v>306539.64</v>
      </c>
      <c r="E38" s="150">
        <f>'Group 2 BTE'!E6</f>
        <v>314796.59999999998</v>
      </c>
      <c r="F38" s="149">
        <f>'Group 2 BTE'!F6</f>
        <v>339567.48</v>
      </c>
      <c r="G38" s="150">
        <f>'Group 2 BTE'!G6</f>
        <v>450348.36</v>
      </c>
      <c r="H38" s="149">
        <f>'Group 2 BTE'!H6</f>
        <v>378444</v>
      </c>
      <c r="I38" s="149">
        <f>'Group 2 BTE'!I6</f>
        <v>378099.95999999996</v>
      </c>
      <c r="J38" s="149">
        <f>'Group 2 BTE'!J6</f>
        <v>356769.48</v>
      </c>
      <c r="K38" s="149">
        <f>'Group 2 BTE'!K6</f>
        <v>339567.48000000004</v>
      </c>
      <c r="L38" s="149">
        <f>'Group 2 BTE'!L6</f>
        <v>423513.24</v>
      </c>
      <c r="M38" s="149">
        <f>'Group 2 BTE'!M6</f>
        <v>369154.92000000004</v>
      </c>
      <c r="N38" s="149">
        <f>SUM(B38:M38)</f>
        <v>4437083.88</v>
      </c>
    </row>
    <row r="39" spans="1:15" x14ac:dyDescent="0.2">
      <c r="A39" s="65" t="s">
        <v>1</v>
      </c>
      <c r="B39" s="149">
        <f>'Group 2 BTE'!B7</f>
        <v>37937.120000000003</v>
      </c>
      <c r="C39" s="149">
        <f>'Group 2 BTE'!C7</f>
        <v>55661.840000000004</v>
      </c>
      <c r="D39" s="150">
        <f>'Group 2 BTE'!D7</f>
        <v>48820.72</v>
      </c>
      <c r="E39" s="150">
        <f>'Group 2 BTE'!E7</f>
        <v>43534.399999999994</v>
      </c>
      <c r="F39" s="149">
        <f>'Group 2 BTE'!F7</f>
        <v>43845.36</v>
      </c>
      <c r="G39" s="150">
        <f>'Group 2 BTE'!G7</f>
        <v>63746.8</v>
      </c>
      <c r="H39" s="149">
        <f>'Group 2 BTE'!H7</f>
        <v>48198.8</v>
      </c>
      <c r="I39" s="149">
        <f>'Group 2 BTE'!I7</f>
        <v>61881.039999999994</v>
      </c>
      <c r="J39" s="149">
        <f>'Group 2 BTE'!J7</f>
        <v>46954.96</v>
      </c>
      <c r="K39" s="149">
        <f>'Group 2 BTE'!K7</f>
        <v>53174.159999999996</v>
      </c>
      <c r="L39" s="149">
        <f>'Group 2 BTE'!L7</f>
        <v>51619.360000000001</v>
      </c>
      <c r="M39" s="149">
        <f>'Group 2 BTE'!M7</f>
        <v>45400.160000000003</v>
      </c>
      <c r="N39" s="149">
        <f>SUM(B39:M39)</f>
        <v>600774.72</v>
      </c>
    </row>
    <row r="40" spans="1:15" x14ac:dyDescent="0.2">
      <c r="A40" s="65"/>
      <c r="B40" s="149"/>
      <c r="C40" s="149"/>
      <c r="D40" s="149"/>
      <c r="E40" s="150"/>
      <c r="F40" s="149"/>
      <c r="G40" s="149"/>
      <c r="H40" s="149"/>
      <c r="I40" s="149"/>
      <c r="J40" s="149"/>
      <c r="K40" s="149"/>
      <c r="L40" s="149"/>
      <c r="M40" s="149"/>
      <c r="N40" s="149"/>
    </row>
    <row r="41" spans="1:15" x14ac:dyDescent="0.2">
      <c r="A41" s="66" t="s">
        <v>5</v>
      </c>
      <c r="B41" s="157">
        <f>SUM(B35:B40)</f>
        <v>702806.67999999993</v>
      </c>
      <c r="C41" s="157">
        <f t="shared" ref="C41:L41" si="10">SUM(C35:C40)</f>
        <v>629292.76</v>
      </c>
      <c r="D41" s="158">
        <f t="shared" ref="D41:H41" si="11">SUM(D35:D40)</f>
        <v>551045.72</v>
      </c>
      <c r="E41" s="158">
        <f t="shared" si="11"/>
        <v>597108.76</v>
      </c>
      <c r="F41" s="157">
        <f t="shared" si="11"/>
        <v>584568.6</v>
      </c>
      <c r="G41" s="158">
        <f t="shared" si="11"/>
        <v>767691.88</v>
      </c>
      <c r="H41" s="157">
        <f t="shared" si="11"/>
        <v>650158.56000000006</v>
      </c>
      <c r="I41" s="157">
        <f>SUM(I35:I40)</f>
        <v>638324.6</v>
      </c>
      <c r="J41" s="157">
        <f>SUM(J35:J40)</f>
        <v>605053.87999999989</v>
      </c>
      <c r="K41" s="157">
        <f>SUM(K35:K40)</f>
        <v>579329.08000000007</v>
      </c>
      <c r="L41" s="157">
        <f t="shared" si="10"/>
        <v>666641.31999999995</v>
      </c>
      <c r="M41" s="157">
        <f>SUM(M35:M40)</f>
        <v>596175.4800000001</v>
      </c>
      <c r="N41" s="157">
        <f>SUM(N35:N40)</f>
        <v>7568197.3199999994</v>
      </c>
      <c r="O41" s="67"/>
    </row>
    <row r="42" spans="1:15" ht="12" customHeight="1" x14ac:dyDescent="0.2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</row>
    <row r="43" spans="1:15" x14ac:dyDescent="0.2">
      <c r="A43" s="68" t="s">
        <v>19</v>
      </c>
      <c r="B43" s="198" t="s">
        <v>69</v>
      </c>
      <c r="C43" s="198" t="s">
        <v>70</v>
      </c>
      <c r="D43" s="198" t="s">
        <v>71</v>
      </c>
      <c r="E43" s="198" t="s">
        <v>72</v>
      </c>
      <c r="F43" s="198" t="s">
        <v>73</v>
      </c>
      <c r="G43" s="198" t="s">
        <v>74</v>
      </c>
      <c r="H43" s="198" t="s">
        <v>75</v>
      </c>
      <c r="I43" s="198" t="s">
        <v>76</v>
      </c>
      <c r="J43" s="198" t="s">
        <v>77</v>
      </c>
      <c r="K43" s="198" t="s">
        <v>78</v>
      </c>
      <c r="L43" s="198" t="s">
        <v>79</v>
      </c>
      <c r="M43" s="198" t="s">
        <v>80</v>
      </c>
      <c r="N43" s="199" t="s">
        <v>0</v>
      </c>
    </row>
    <row r="44" spans="1:15" x14ac:dyDescent="0.2">
      <c r="A44" s="65" t="s">
        <v>8</v>
      </c>
      <c r="B44" s="69">
        <f>'Group 2 BTE'!B22</f>
        <v>358</v>
      </c>
      <c r="C44" s="69">
        <f>'Group 2 BTE'!C22</f>
        <v>337</v>
      </c>
      <c r="D44" s="69">
        <f>'Group 2 BTE'!D22</f>
        <v>312</v>
      </c>
      <c r="E44" s="69">
        <f>'Group 2 BTE'!E22</f>
        <v>341</v>
      </c>
      <c r="F44" s="69">
        <f>'Group 2 BTE'!F22</f>
        <v>269</v>
      </c>
      <c r="G44" s="69">
        <f>'Group 2 BTE'!G22</f>
        <v>363</v>
      </c>
      <c r="H44" s="69">
        <f>'Group 2 BTE'!H22</f>
        <v>317</v>
      </c>
      <c r="I44" s="69">
        <f>'Group 2 BTE'!I22</f>
        <v>262</v>
      </c>
      <c r="J44" s="69">
        <f>'Group 2 BTE'!J22</f>
        <v>231</v>
      </c>
      <c r="K44" s="69">
        <f>'Group 2 BTE'!K22</f>
        <v>273</v>
      </c>
      <c r="L44" s="69">
        <f>'Group 2 BTE'!L22</f>
        <v>284</v>
      </c>
      <c r="M44" s="69">
        <f>'Group 2 BTE'!M22</f>
        <v>193</v>
      </c>
      <c r="N44" s="69">
        <f>SUM(B44:M44)</f>
        <v>3540</v>
      </c>
    </row>
    <row r="45" spans="1:15" x14ac:dyDescent="0.2">
      <c r="A45" s="65" t="s">
        <v>9</v>
      </c>
      <c r="B45" s="69">
        <f>'Group 2 BTE'!B23</f>
        <v>311</v>
      </c>
      <c r="C45" s="69">
        <f>'Group 2 BTE'!C23</f>
        <v>298</v>
      </c>
      <c r="D45" s="69">
        <f>'Group 2 BTE'!D23</f>
        <v>248</v>
      </c>
      <c r="E45" s="69">
        <f>'Group 2 BTE'!E23</f>
        <v>332</v>
      </c>
      <c r="F45" s="69">
        <f>'Group 2 BTE'!F23</f>
        <v>314</v>
      </c>
      <c r="G45" s="69">
        <f>'Group 2 BTE'!G23</f>
        <v>369</v>
      </c>
      <c r="H45" s="69">
        <f>'Group 2 BTE'!H23</f>
        <v>325</v>
      </c>
      <c r="I45" s="69">
        <f>'Group 2 BTE'!I23</f>
        <v>314</v>
      </c>
      <c r="J45" s="69">
        <f>'Group 2 BTE'!J23</f>
        <v>351</v>
      </c>
      <c r="K45" s="69">
        <f>'Group 2 BTE'!K23</f>
        <v>259</v>
      </c>
      <c r="L45" s="69">
        <f>'Group 2 BTE'!L23</f>
        <v>265</v>
      </c>
      <c r="M45" s="69">
        <f>'Group 2 BTE'!M23</f>
        <v>339</v>
      </c>
      <c r="N45" s="69">
        <f>SUM(B45:M45)</f>
        <v>3725</v>
      </c>
    </row>
    <row r="46" spans="1:15" x14ac:dyDescent="0.2">
      <c r="A46" s="65" t="s">
        <v>23</v>
      </c>
      <c r="B46" s="69">
        <f>'Group 2 BTE'!B24</f>
        <v>11</v>
      </c>
      <c r="C46" s="69">
        <f>'Group 2 BTE'!C24</f>
        <v>23</v>
      </c>
      <c r="D46" s="69">
        <f>'Group 2 BTE'!D24</f>
        <v>13</v>
      </c>
      <c r="E46" s="69">
        <f>'Group 2 BTE'!E24</f>
        <v>29</v>
      </c>
      <c r="F46" s="69">
        <f>'Group 2 BTE'!F24</f>
        <v>12</v>
      </c>
      <c r="G46" s="69">
        <f>'Group 2 BTE'!G24</f>
        <v>12</v>
      </c>
      <c r="H46" s="69">
        <f>'Group 2 BTE'!H24</f>
        <v>16</v>
      </c>
      <c r="I46" s="69">
        <f>'Group 2 BTE'!I24</f>
        <v>10</v>
      </c>
      <c r="J46" s="69">
        <f>'Group 2 BTE'!J24</f>
        <v>13</v>
      </c>
      <c r="K46" s="69">
        <f>'Group 2 BTE'!K24</f>
        <v>13</v>
      </c>
      <c r="L46" s="69">
        <f>'Group 2 BTE'!L24</f>
        <v>11</v>
      </c>
      <c r="M46" s="69">
        <f>'Group 2 BTE'!M24</f>
        <v>10</v>
      </c>
      <c r="N46" s="69">
        <f>SUM(B46:M46)</f>
        <v>173</v>
      </c>
    </row>
    <row r="47" spans="1:15" x14ac:dyDescent="0.2">
      <c r="A47" s="65" t="s">
        <v>24</v>
      </c>
      <c r="B47" s="69">
        <f>'Group 2 BTE'!B25</f>
        <v>1253</v>
      </c>
      <c r="C47" s="69">
        <f>'Group 2 BTE'!C25</f>
        <v>1008</v>
      </c>
      <c r="D47" s="69">
        <f>'Group 2 BTE'!D25</f>
        <v>890</v>
      </c>
      <c r="E47" s="69">
        <f>'Group 2 BTE'!E25</f>
        <v>913</v>
      </c>
      <c r="F47" s="69">
        <f>'Group 2 BTE'!F25</f>
        <v>987</v>
      </c>
      <c r="G47" s="69">
        <f>'Group 2 BTE'!G25</f>
        <v>1307</v>
      </c>
      <c r="H47" s="69">
        <f>'Group 2 BTE'!H25</f>
        <v>1100</v>
      </c>
      <c r="I47" s="69">
        <f>'Group 2 BTE'!I25</f>
        <v>1094</v>
      </c>
      <c r="J47" s="69">
        <f>'Group 2 BTE'!J25</f>
        <v>1037</v>
      </c>
      <c r="K47" s="69">
        <f>'Group 2 BTE'!K25</f>
        <v>985</v>
      </c>
      <c r="L47" s="69">
        <f>'Group 2 BTE'!L25</f>
        <v>1227</v>
      </c>
      <c r="M47" s="69">
        <f>'Group 2 BTE'!M25</f>
        <v>1073</v>
      </c>
      <c r="N47" s="69">
        <f>SUM(B47:M47)</f>
        <v>12874</v>
      </c>
    </row>
    <row r="48" spans="1:15" x14ac:dyDescent="0.2">
      <c r="A48" s="65" t="s">
        <v>1</v>
      </c>
      <c r="B48" s="69">
        <f>'Group 2 BTE'!B26</f>
        <v>120</v>
      </c>
      <c r="C48" s="69">
        <f>'Group 2 BTE'!C26</f>
        <v>179</v>
      </c>
      <c r="D48" s="69">
        <f>'Group 2 BTE'!D26</f>
        <v>157</v>
      </c>
      <c r="E48" s="69">
        <f>'Group 2 BTE'!E26</f>
        <v>140</v>
      </c>
      <c r="F48" s="69">
        <f>'Group 2 BTE'!F26</f>
        <v>141</v>
      </c>
      <c r="G48" s="69">
        <f>'Group 2 BTE'!G26</f>
        <v>203</v>
      </c>
      <c r="H48" s="69">
        <f>'Group 2 BTE'!H26</f>
        <v>151</v>
      </c>
      <c r="I48" s="69">
        <f>'Group 2 BTE'!I26</f>
        <v>197</v>
      </c>
      <c r="J48" s="69">
        <f>'Group 2 BTE'!J26</f>
        <v>150</v>
      </c>
      <c r="K48" s="69">
        <f>'Group 2 BTE'!K26</f>
        <v>167</v>
      </c>
      <c r="L48" s="69">
        <f>'Group 2 BTE'!L26</f>
        <v>166</v>
      </c>
      <c r="M48" s="69">
        <f>'Group 2 BTE'!M26</f>
        <v>145</v>
      </c>
      <c r="N48" s="69">
        <f>SUM(B48:M48)</f>
        <v>1916</v>
      </c>
    </row>
    <row r="49" spans="1:14" x14ac:dyDescent="0.2">
      <c r="A49" s="65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</row>
    <row r="50" spans="1:14" x14ac:dyDescent="0.2">
      <c r="A50" s="66" t="s">
        <v>7</v>
      </c>
      <c r="B50" s="159">
        <f>SUM(B44:B49)</f>
        <v>2053</v>
      </c>
      <c r="C50" s="159">
        <f t="shared" ref="C50:L50" si="12">SUM(C44:C49)</f>
        <v>1845</v>
      </c>
      <c r="D50" s="159">
        <f t="shared" ref="D50:H50" si="13">SUM(D44:D49)</f>
        <v>1620</v>
      </c>
      <c r="E50" s="159">
        <f t="shared" si="13"/>
        <v>1755</v>
      </c>
      <c r="F50" s="159">
        <f t="shared" si="13"/>
        <v>1723</v>
      </c>
      <c r="G50" s="159">
        <f t="shared" si="13"/>
        <v>2254</v>
      </c>
      <c r="H50" s="159">
        <f t="shared" si="13"/>
        <v>1909</v>
      </c>
      <c r="I50" s="159">
        <f>SUM(I44:I49)</f>
        <v>1877</v>
      </c>
      <c r="J50" s="159">
        <f>SUM(J44:J49)</f>
        <v>1782</v>
      </c>
      <c r="K50" s="159">
        <f>SUM(K44:K49)</f>
        <v>1697</v>
      </c>
      <c r="L50" s="159">
        <f t="shared" si="12"/>
        <v>1953</v>
      </c>
      <c r="M50" s="159">
        <f>SUM(M44:M49)</f>
        <v>1760</v>
      </c>
      <c r="N50" s="159">
        <f>SUM(N44:N49)</f>
        <v>22228</v>
      </c>
    </row>
    <row r="51" spans="1:14" x14ac:dyDescent="0.2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</row>
    <row r="52" spans="1:14" x14ac:dyDescent="0.2">
      <c r="A52" s="117" t="s">
        <v>46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6"/>
    </row>
    <row r="53" spans="1:14" x14ac:dyDescent="0.2">
      <c r="A53" s="62" t="s">
        <v>4</v>
      </c>
      <c r="B53" s="198" t="s">
        <v>69</v>
      </c>
      <c r="C53" s="198" t="s">
        <v>70</v>
      </c>
      <c r="D53" s="198" t="s">
        <v>71</v>
      </c>
      <c r="E53" s="198" t="s">
        <v>72</v>
      </c>
      <c r="F53" s="198" t="s">
        <v>73</v>
      </c>
      <c r="G53" s="198" t="s">
        <v>74</v>
      </c>
      <c r="H53" s="198" t="s">
        <v>75</v>
      </c>
      <c r="I53" s="198" t="s">
        <v>76</v>
      </c>
      <c r="J53" s="198" t="s">
        <v>77</v>
      </c>
      <c r="K53" s="198" t="s">
        <v>78</v>
      </c>
      <c r="L53" s="198" t="s">
        <v>79</v>
      </c>
      <c r="M53" s="198" t="s">
        <v>80</v>
      </c>
      <c r="N53" s="199" t="s">
        <v>0</v>
      </c>
    </row>
    <row r="54" spans="1:14" x14ac:dyDescent="0.2">
      <c r="A54" s="65" t="s">
        <v>8</v>
      </c>
      <c r="B54" s="149"/>
      <c r="C54" s="149"/>
      <c r="D54" s="149"/>
      <c r="E54" s="150"/>
      <c r="F54" s="149"/>
      <c r="G54" s="150"/>
      <c r="H54" s="149"/>
      <c r="I54" s="149">
        <f>'Group 2 Cat 2 BTE -Rechargeable'!I3</f>
        <v>124976.8</v>
      </c>
      <c r="J54" s="149">
        <f>'Group 2 Cat 2 BTE -Rechargeable'!J3</f>
        <v>102030.24</v>
      </c>
      <c r="K54" s="149">
        <f>'Group 2 Cat 2 BTE -Rechargeable'!K3</f>
        <v>92605.759999999995</v>
      </c>
      <c r="L54" s="149">
        <f>'Group 2 Cat 2 BTE -Rechargeable'!L3</f>
        <v>87278.88</v>
      </c>
      <c r="M54" s="149">
        <f>'Group 2 Cat 2 BTE -Rechargeable'!M3</f>
        <v>79903.199999999997</v>
      </c>
      <c r="N54" s="149">
        <f>SUM(B54:M54)</f>
        <v>486794.88</v>
      </c>
    </row>
    <row r="55" spans="1:14" x14ac:dyDescent="0.2">
      <c r="A55" s="65" t="s">
        <v>9</v>
      </c>
      <c r="B55" s="149"/>
      <c r="C55" s="149"/>
      <c r="D55" s="150"/>
      <c r="E55" s="150"/>
      <c r="F55" s="149"/>
      <c r="G55" s="150"/>
      <c r="H55" s="149"/>
      <c r="I55" s="149">
        <f>'Group 2 Cat 2 BTE -Rechargeable'!I4</f>
        <v>48204</v>
      </c>
      <c r="J55" s="149">
        <f>'Group 2 Cat 2 BTE -Rechargeable'!J4</f>
        <v>34144.5</v>
      </c>
      <c r="K55" s="149">
        <f>'Group 2 Cat 2 BTE -Rechargeable'!K4</f>
        <v>20486.7</v>
      </c>
      <c r="L55" s="149">
        <f>'Group 2 Cat 2 BTE -Rechargeable'!L4</f>
        <v>27315.599999999999</v>
      </c>
      <c r="M55" s="149">
        <f>'Group 2 Cat 2 BTE -Rechargeable'!M4</f>
        <v>17273.099999999999</v>
      </c>
      <c r="N55" s="149">
        <f>SUM(B55:M55)</f>
        <v>147423.9</v>
      </c>
    </row>
    <row r="56" spans="1:14" x14ac:dyDescent="0.2">
      <c r="A56" s="78" t="s">
        <v>23</v>
      </c>
      <c r="B56" s="149">
        <f>'Group 2 Cat 2 BTE -Rechargeable'!B5</f>
        <v>96507.839999999997</v>
      </c>
      <c r="C56" s="149">
        <f>'Group 2 Cat 2 BTE -Rechargeable'!C5</f>
        <v>100420.32</v>
      </c>
      <c r="D56" s="150">
        <f>'Group 2 Cat 2 BTE -Rechargeable'!D5</f>
        <v>86509.28</v>
      </c>
      <c r="E56" s="150">
        <f>'Group 2 Cat 2 BTE -Rechargeable'!E5</f>
        <v>70859.360000000001</v>
      </c>
      <c r="F56" s="149">
        <f>'Group 2 Cat 2 BTE -Rechargeable'!F5</f>
        <v>59121.919999999998</v>
      </c>
      <c r="G56" s="150">
        <f>'Group 2 Cat 2 BTE -Rechargeable'!G5</f>
        <v>90421.760000000009</v>
      </c>
      <c r="H56" s="149">
        <f>'Group 2 Cat 2 BTE -Rechargeable'!H5</f>
        <v>65642.720000000001</v>
      </c>
      <c r="I56" s="149">
        <f>'Group 2 Cat 2 BTE -Rechargeable'!I5</f>
        <v>69555.199999999997</v>
      </c>
      <c r="J56" s="149">
        <f>'Group 2 Cat 2 BTE -Rechargeable'!J5</f>
        <v>53905.279999999999</v>
      </c>
      <c r="K56" s="149">
        <f>'Group 2 Cat 2 BTE -Rechargeable'!K5</f>
        <v>53470.559999999998</v>
      </c>
      <c r="L56" s="149">
        <f>'Group 2 Cat 2 BTE -Rechargeable'!L5</f>
        <v>55644.160000000003</v>
      </c>
      <c r="M56" s="149">
        <f>'Group 2 Cat 2 BTE -Rechargeable'!M5</f>
        <v>46080.32</v>
      </c>
      <c r="N56" s="149">
        <f>SUM(B56:M56)</f>
        <v>848138.72</v>
      </c>
    </row>
    <row r="57" spans="1:14" x14ac:dyDescent="0.2">
      <c r="A57" s="78"/>
      <c r="B57" s="149"/>
      <c r="C57" s="149"/>
      <c r="D57" s="150"/>
      <c r="E57" s="150"/>
      <c r="F57" s="149"/>
      <c r="G57" s="150"/>
      <c r="H57" s="149"/>
      <c r="I57" s="149"/>
      <c r="J57" s="149"/>
      <c r="K57" s="149"/>
      <c r="L57" s="149"/>
      <c r="M57" s="149"/>
      <c r="N57" s="149"/>
    </row>
    <row r="58" spans="1:14" x14ac:dyDescent="0.2">
      <c r="A58" s="65" t="s">
        <v>24</v>
      </c>
      <c r="B58" s="149">
        <f>'Group 2 Cat 2 BTE -Rechargeable'!B6</f>
        <v>0</v>
      </c>
      <c r="C58" s="149">
        <f>'Group 2 Cat 2 BTE -Rechargeable'!C6</f>
        <v>276013.08</v>
      </c>
      <c r="D58" s="150">
        <f>'Group 2 Cat 2 BTE -Rechargeable'!D6</f>
        <v>226255.62</v>
      </c>
      <c r="E58" s="150">
        <f>'Group 2 Cat 2 BTE -Rechargeable'!E6</f>
        <v>259583.72999999998</v>
      </c>
      <c r="F58" s="149">
        <f>'Group 2 Cat 2 BTE -Rechargeable'!F6</f>
        <v>258644.91</v>
      </c>
      <c r="G58" s="150">
        <f>'Group 2 Cat 2 BTE -Rechargeable'!G6</f>
        <v>314035.28999999998</v>
      </c>
      <c r="H58" s="149">
        <f>'Group 2 Cat 2 BTE -Rechargeable'!H6</f>
        <v>282584.82</v>
      </c>
      <c r="I58" s="149">
        <f>'Group 2 Cat 2 BTE -Rechargeable'!I6</f>
        <v>260991.96</v>
      </c>
      <c r="J58" s="149">
        <f>'Group 2 Cat 2 BTE -Rechargeable'!J6</f>
        <v>241746.15</v>
      </c>
      <c r="K58" s="149">
        <f>'Group 2 Cat 2 BTE -Rechargeable'!K6</f>
        <v>213112.14</v>
      </c>
      <c r="L58" s="149">
        <f>'Group 2 Cat 2 BTE -Rechargeable'!L6</f>
        <v>294320.07</v>
      </c>
      <c r="M58" s="149">
        <f>'Group 2 Cat 2 BTE -Rechargeable'!M6</f>
        <v>219683.88</v>
      </c>
      <c r="N58" s="149">
        <f>SUM(B58:M58)</f>
        <v>2846971.65</v>
      </c>
    </row>
    <row r="59" spans="1:14" x14ac:dyDescent="0.2">
      <c r="A59" s="5" t="s">
        <v>1</v>
      </c>
      <c r="B59" s="149">
        <f>+'Group 2 Cat 2 BTE -Rechargeable'!B7</f>
        <v>78187.199999999997</v>
      </c>
      <c r="C59" s="149">
        <f>+'Group 2 Cat 2 BTE -Rechargeable'!C7</f>
        <v>59404.800000000003</v>
      </c>
      <c r="D59" s="149">
        <f>+'Group 2 Cat 2 BTE -Rechargeable'!D7</f>
        <v>74256</v>
      </c>
      <c r="E59" s="149">
        <f>+'Group 2 Cat 2 BTE -Rechargeable'!E7</f>
        <v>42369.599999999999</v>
      </c>
      <c r="F59" s="149">
        <f>+'Group 2 Cat 2 BTE -Rechargeable'!F7</f>
        <v>61152</v>
      </c>
      <c r="G59" s="149">
        <f>+'Group 2 Cat 2 BTE -Rechargeable'!G7</f>
        <v>72072</v>
      </c>
      <c r="H59" s="149">
        <f>+'Group 2 Cat 2 BTE -Rechargeable'!H7</f>
        <v>65956.800000000003</v>
      </c>
      <c r="I59" s="149">
        <f>+'Group 2 Cat 2 BTE -Rechargeable'!I7</f>
        <v>53726.400000000001</v>
      </c>
      <c r="J59" s="149">
        <f>+'Group 2 Cat 2 BTE -Rechargeable'!J7</f>
        <v>41932.800000000003</v>
      </c>
      <c r="K59" s="149">
        <f>+'Group 2 Cat 2 BTE -Rechargeable'!K7</f>
        <v>39312</v>
      </c>
      <c r="L59" s="149">
        <f>+'Group 2 Cat 2 BTE -Rechargeable'!L7</f>
        <v>42369.599999999999</v>
      </c>
      <c r="M59" s="149">
        <f>+'Group 2 Cat 2 BTE -Rechargeable'!M7</f>
        <v>36254.400000000001</v>
      </c>
      <c r="N59" s="149">
        <f>SUM(B59:M59)</f>
        <v>666993.6</v>
      </c>
    </row>
    <row r="60" spans="1:14" x14ac:dyDescent="0.2">
      <c r="A60" s="65"/>
      <c r="B60" s="149"/>
      <c r="C60" s="149"/>
      <c r="D60" s="150"/>
      <c r="E60" s="150"/>
      <c r="F60" s="149"/>
      <c r="G60" s="150"/>
      <c r="H60" s="149"/>
      <c r="I60" s="149"/>
      <c r="J60" s="149"/>
      <c r="K60" s="149"/>
      <c r="L60" s="149"/>
      <c r="M60" s="149"/>
      <c r="N60" s="149"/>
    </row>
    <row r="61" spans="1:14" x14ac:dyDescent="0.2">
      <c r="A61" s="66" t="s">
        <v>5</v>
      </c>
      <c r="B61" s="157">
        <f t="shared" ref="B61" si="14">SUM(B56:B58)</f>
        <v>96507.839999999997</v>
      </c>
      <c r="C61" s="157">
        <f>SUM(C56:C59)</f>
        <v>435838.2</v>
      </c>
      <c r="D61" s="157">
        <f>SUM(D56:D59)</f>
        <v>387020.9</v>
      </c>
      <c r="E61" s="157">
        <f>SUM(E56:E59)</f>
        <v>372812.68999999994</v>
      </c>
      <c r="F61" s="157">
        <f>SUM(F56:F59)</f>
        <v>378918.83</v>
      </c>
      <c r="G61" s="157">
        <f>SUM(G54:G59)</f>
        <v>476529.05</v>
      </c>
      <c r="H61" s="157">
        <f>SUM(H56:H59)</f>
        <v>414184.34</v>
      </c>
      <c r="I61" s="157">
        <f>SUM(I54:I59)</f>
        <v>557454.36</v>
      </c>
      <c r="J61" s="157">
        <f>SUM(J54:J59)</f>
        <v>473758.97</v>
      </c>
      <c r="K61" s="157">
        <f>SUM(K54:K59)</f>
        <v>418987.16000000003</v>
      </c>
      <c r="L61" s="157">
        <f t="shared" ref="L61:N61" si="15">SUM(L54:L59)</f>
        <v>506928.31</v>
      </c>
      <c r="M61" s="157">
        <f>SUM(M54:M59)</f>
        <v>399194.9</v>
      </c>
      <c r="N61" s="157">
        <f t="shared" si="15"/>
        <v>4996322.75</v>
      </c>
    </row>
    <row r="62" spans="1:14" x14ac:dyDescent="0.2">
      <c r="A62" s="101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3"/>
    </row>
    <row r="63" spans="1:14" x14ac:dyDescent="0.2">
      <c r="A63" s="68" t="s">
        <v>19</v>
      </c>
      <c r="B63" s="198" t="s">
        <v>69</v>
      </c>
      <c r="C63" s="198" t="s">
        <v>70</v>
      </c>
      <c r="D63" s="198" t="s">
        <v>71</v>
      </c>
      <c r="E63" s="198" t="s">
        <v>72</v>
      </c>
      <c r="F63" s="198" t="s">
        <v>73</v>
      </c>
      <c r="G63" s="198" t="s">
        <v>74</v>
      </c>
      <c r="H63" s="198" t="s">
        <v>75</v>
      </c>
      <c r="I63" s="198" t="s">
        <v>76</v>
      </c>
      <c r="J63" s="198" t="s">
        <v>77</v>
      </c>
      <c r="K63" s="198" t="s">
        <v>78</v>
      </c>
      <c r="L63" s="198" t="s">
        <v>79</v>
      </c>
      <c r="M63" s="198" t="s">
        <v>80</v>
      </c>
      <c r="N63" s="199" t="s">
        <v>0</v>
      </c>
    </row>
    <row r="64" spans="1:14" s="1" customFormat="1" x14ac:dyDescent="0.2">
      <c r="A64" s="5" t="s">
        <v>8</v>
      </c>
      <c r="B64" s="7"/>
      <c r="C64" s="7"/>
      <c r="D64" s="7"/>
      <c r="E64" s="7"/>
      <c r="F64" s="7"/>
      <c r="G64" s="7"/>
      <c r="H64" s="7"/>
      <c r="I64" s="7">
        <f>'Group 2 Cat 2 BTE -Rechargeable'!I19</f>
        <v>303</v>
      </c>
      <c r="J64" s="7">
        <f>'Group 2 Cat 2 BTE -Rechargeable'!J19</f>
        <v>247</v>
      </c>
      <c r="K64" s="7">
        <f>'Group 2 Cat 2 BTE -Rechargeable'!K19</f>
        <v>226</v>
      </c>
      <c r="L64" s="7">
        <f>'Group 2 Cat 2 BTE -Rechargeable'!L19</f>
        <v>207</v>
      </c>
      <c r="M64" s="7">
        <f>'Group 2 Cat 2 BTE -Rechargeable'!M19</f>
        <v>195</v>
      </c>
      <c r="N64" s="7">
        <f t="shared" ref="N64:N65" si="16">SUM(B64:M64)</f>
        <v>1178</v>
      </c>
    </row>
    <row r="65" spans="1:15" s="1" customFormat="1" x14ac:dyDescent="0.2">
      <c r="A65" s="5" t="s">
        <v>9</v>
      </c>
      <c r="B65" s="7"/>
      <c r="C65" s="7"/>
      <c r="D65" s="7"/>
      <c r="E65" s="7"/>
      <c r="F65" s="7"/>
      <c r="G65" s="7"/>
      <c r="H65" s="7"/>
      <c r="I65" s="7">
        <f>'Group 2 Cat 2 BTE -Rechargeable'!I20</f>
        <v>120</v>
      </c>
      <c r="J65" s="7">
        <f>'Group 2 Cat 2 BTE -Rechargeable'!J20</f>
        <v>85</v>
      </c>
      <c r="K65" s="7">
        <f>'Group 2 Cat 2 BTE -Rechargeable'!K20</f>
        <v>51</v>
      </c>
      <c r="L65" s="7">
        <f>'Group 2 Cat 2 BTE -Rechargeable'!L20</f>
        <v>68</v>
      </c>
      <c r="M65" s="7">
        <f>'Group 2 Cat 2 BTE -Rechargeable'!M20</f>
        <v>41</v>
      </c>
      <c r="N65" s="7">
        <f t="shared" si="16"/>
        <v>365</v>
      </c>
    </row>
    <row r="66" spans="1:15" x14ac:dyDescent="0.2">
      <c r="A66" s="65" t="s">
        <v>23</v>
      </c>
      <c r="B66" s="79">
        <f>'Group 2 Cat 2 BTE -Rechargeable'!B21</f>
        <v>220</v>
      </c>
      <c r="C66" s="79">
        <f>'Group 2 Cat 2 BTE -Rechargeable'!C21</f>
        <v>231</v>
      </c>
      <c r="D66" s="79">
        <f>'Group 2 Cat 2 BTE -Rechargeable'!D21</f>
        <v>0</v>
      </c>
      <c r="E66" s="79">
        <f>'Group 2 Cat 2 BTE -Rechargeable'!E21</f>
        <v>163</v>
      </c>
      <c r="F66" s="79">
        <f>'Group 2 Cat 2 BTE -Rechargeable'!F21</f>
        <v>134</v>
      </c>
      <c r="G66" s="79">
        <f>'Group 2 Cat 2 BTE -Rechargeable'!G21</f>
        <v>207</v>
      </c>
      <c r="H66" s="79">
        <f>'Group 2 Cat 2 BTE -Rechargeable'!H21</f>
        <v>147</v>
      </c>
      <c r="I66" s="79">
        <f>'Group 2 Cat 2 BTE -Rechargeable'!I21</f>
        <v>160</v>
      </c>
      <c r="J66" s="79">
        <f>'Group 2 Cat 2 BTE -Rechargeable'!J21</f>
        <v>124</v>
      </c>
      <c r="K66" s="79">
        <f>'Group 2 Cat 2 BTE -Rechargeable'!K21</f>
        <v>123</v>
      </c>
      <c r="L66" s="79">
        <f>'Group 2 Cat 2 BTE -Rechargeable'!L21</f>
        <v>128</v>
      </c>
      <c r="M66" s="79">
        <f>'Group 2 Cat 2 BTE -Rechargeable'!M21</f>
        <v>106</v>
      </c>
      <c r="N66" s="79">
        <f>SUM(B66:M66)</f>
        <v>1743</v>
      </c>
    </row>
    <row r="67" spans="1:15" x14ac:dyDescent="0.2">
      <c r="A67" s="65" t="s">
        <v>24</v>
      </c>
      <c r="B67" s="79">
        <f>'Group 2 Cat 2 BTE -Rechargeable'!B22</f>
        <v>0</v>
      </c>
      <c r="C67" s="79">
        <f>'Group 2 Cat 2 BTE -Rechargeable'!C22</f>
        <v>581</v>
      </c>
      <c r="D67" s="79">
        <f>'Group 2 Cat 2 BTE -Rechargeable'!D22</f>
        <v>480</v>
      </c>
      <c r="E67" s="79">
        <f>'Group 2 Cat 2 BTE -Rechargeable'!E22</f>
        <v>553</v>
      </c>
      <c r="F67" s="79">
        <f>'Group 2 Cat 2 BTE -Rechargeable'!F22</f>
        <v>551</v>
      </c>
      <c r="G67" s="79">
        <f>'Group 2 Cat 2 BTE -Rechargeable'!G22</f>
        <v>667</v>
      </c>
      <c r="H67" s="79">
        <f>'Group 2 Cat 2 BTE -Rechargeable'!H22</f>
        <v>600</v>
      </c>
      <c r="I67" s="79">
        <f>'Group 2 Cat 2 BTE -Rechargeable'!I22</f>
        <v>554</v>
      </c>
      <c r="J67" s="79">
        <f>'Group 2 Cat 2 BTE -Rechargeable'!J22</f>
        <v>515</v>
      </c>
      <c r="K67" s="79">
        <f>'Group 2 Cat 2 BTE -Rechargeable'!K22</f>
        <v>453</v>
      </c>
      <c r="L67" s="79">
        <f>'Group 2 Cat 2 BTE -Rechargeable'!L22</f>
        <v>627</v>
      </c>
      <c r="M67" s="79">
        <f>'Group 2 Cat 2 BTE -Rechargeable'!M22</f>
        <v>468</v>
      </c>
      <c r="N67" s="79">
        <f>SUM(B67:M67)</f>
        <v>6049</v>
      </c>
    </row>
    <row r="68" spans="1:15" x14ac:dyDescent="0.2">
      <c r="A68" s="5" t="s">
        <v>1</v>
      </c>
      <c r="B68" s="79">
        <f>'Group 2 Cat 2 BTE -Rechargeable'!B23</f>
        <v>179</v>
      </c>
      <c r="C68" s="79">
        <f>+'Group 2 Cat 2 BTE -Rechargeable'!C23</f>
        <v>134</v>
      </c>
      <c r="D68" s="79">
        <f>+'Group 2 Cat 2 BTE -Rechargeable'!D23</f>
        <v>170</v>
      </c>
      <c r="E68" s="79">
        <f>+'Group 2 Cat 2 BTE -Rechargeable'!E23</f>
        <v>97</v>
      </c>
      <c r="F68" s="79">
        <f>+'Group 2 Cat 2 BTE -Rechargeable'!F23</f>
        <v>140</v>
      </c>
      <c r="G68" s="79">
        <f>+'Group 2 Cat 2 BTE -Rechargeable'!G23</f>
        <v>165</v>
      </c>
      <c r="H68" s="79">
        <f>+'Group 2 Cat 2 BTE -Rechargeable'!H23</f>
        <v>151</v>
      </c>
      <c r="I68" s="79">
        <f>+'Group 2 Cat 2 BTE -Rechargeable'!I23</f>
        <v>123</v>
      </c>
      <c r="J68" s="79">
        <f>+'Group 2 Cat 2 BTE -Rechargeable'!J23</f>
        <v>96</v>
      </c>
      <c r="K68" s="79">
        <f>+'Group 2 Cat 2 BTE -Rechargeable'!K23</f>
        <v>90</v>
      </c>
      <c r="L68" s="79">
        <f>+'Group 2 Cat 2 BTE -Rechargeable'!L23</f>
        <v>95</v>
      </c>
      <c r="M68" s="79">
        <f>+'Group 2 Cat 2 BTE -Rechargeable'!M23</f>
        <v>83</v>
      </c>
      <c r="N68" s="79">
        <f>SUM(B68:M68)</f>
        <v>1523</v>
      </c>
    </row>
    <row r="69" spans="1:15" x14ac:dyDescent="0.2">
      <c r="A69" s="65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</row>
    <row r="70" spans="1:15" x14ac:dyDescent="0.2">
      <c r="A70" s="66" t="s">
        <v>11</v>
      </c>
      <c r="B70" s="160">
        <f t="shared" ref="B70" si="17">SUM(B66:B67)</f>
        <v>220</v>
      </c>
      <c r="C70" s="160">
        <f>SUM(C66:C68)</f>
        <v>946</v>
      </c>
      <c r="D70" s="160">
        <f>SUM(D66:D68)</f>
        <v>650</v>
      </c>
      <c r="E70" s="160">
        <f>SUM(E66:E68)</f>
        <v>813</v>
      </c>
      <c r="F70" s="160">
        <f>SUM(F66:F68)</f>
        <v>825</v>
      </c>
      <c r="G70" s="160">
        <f>SUM(G64:G68)</f>
        <v>1039</v>
      </c>
      <c r="H70" s="160">
        <f>SUM(H66:H68)</f>
        <v>898</v>
      </c>
      <c r="I70" s="160">
        <f>SUM(I64:I68)</f>
        <v>1260</v>
      </c>
      <c r="J70" s="160">
        <f>SUM(J64:J68)</f>
        <v>1067</v>
      </c>
      <c r="K70" s="160">
        <f>SUM(K64:K68)</f>
        <v>943</v>
      </c>
      <c r="L70" s="160">
        <f t="shared" ref="L70:N70" si="18">SUM(L64:L68)</f>
        <v>1125</v>
      </c>
      <c r="M70" s="160">
        <f>SUM(M64:M68)</f>
        <v>893</v>
      </c>
      <c r="N70" s="160">
        <f t="shared" si="18"/>
        <v>10858</v>
      </c>
    </row>
    <row r="71" spans="1:15" x14ac:dyDescent="0.2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</row>
    <row r="72" spans="1:15" x14ac:dyDescent="0.2">
      <c r="A72" s="107" t="s">
        <v>48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</row>
    <row r="73" spans="1:15" s="64" customFormat="1" x14ac:dyDescent="0.2">
      <c r="A73" s="62" t="s">
        <v>4</v>
      </c>
      <c r="B73" s="198" t="s">
        <v>69</v>
      </c>
      <c r="C73" s="198" t="s">
        <v>70</v>
      </c>
      <c r="D73" s="198" t="s">
        <v>71</v>
      </c>
      <c r="E73" s="198" t="s">
        <v>72</v>
      </c>
      <c r="F73" s="198" t="s">
        <v>73</v>
      </c>
      <c r="G73" s="198" t="s">
        <v>74</v>
      </c>
      <c r="H73" s="198" t="s">
        <v>75</v>
      </c>
      <c r="I73" s="198" t="s">
        <v>76</v>
      </c>
      <c r="J73" s="198" t="s">
        <v>77</v>
      </c>
      <c r="K73" s="198" t="s">
        <v>78</v>
      </c>
      <c r="L73" s="198" t="s">
        <v>79</v>
      </c>
      <c r="M73" s="198" t="s">
        <v>80</v>
      </c>
      <c r="N73" s="199" t="s">
        <v>0</v>
      </c>
    </row>
    <row r="74" spans="1:15" x14ac:dyDescent="0.2">
      <c r="A74" s="65" t="s">
        <v>8</v>
      </c>
      <c r="B74" s="149">
        <f>'Group 3 RIC'!B3</f>
        <v>386327.76</v>
      </c>
      <c r="C74" s="149">
        <f>'Group 3 RIC'!C3</f>
        <v>363050.48000000004</v>
      </c>
      <c r="D74" s="149">
        <f>'Group 3 RIC'!D3</f>
        <v>323629.28000000003</v>
      </c>
      <c r="E74" s="150">
        <f>'Group 3 RIC'!E3</f>
        <v>351036.39999999997</v>
      </c>
      <c r="F74" s="149">
        <f>'Group 3 RIC'!F3</f>
        <v>291716.88</v>
      </c>
      <c r="G74" s="150">
        <f>'Group 3 RIC'!G3</f>
        <v>413359.43999999994</v>
      </c>
      <c r="H74" s="149">
        <f>'Group 3 RIC'!H3</f>
        <v>365678.56000000006</v>
      </c>
      <c r="I74" s="149">
        <f>'Group 3 RIC'!I3</f>
        <v>346155.67999999993</v>
      </c>
      <c r="J74" s="149">
        <f>'Group 3 RIC'!J3</f>
        <v>308987.12</v>
      </c>
      <c r="K74" s="149">
        <f>'Group 3 RIC'!K3</f>
        <v>299601.12</v>
      </c>
      <c r="L74" s="149">
        <f>'Group 3 RIC'!L3</f>
        <v>356668</v>
      </c>
      <c r="M74" s="149">
        <f>'Group 3 RIC'!M3</f>
        <v>311615.2</v>
      </c>
      <c r="N74" s="149">
        <f>SUM(B74:M74)</f>
        <v>4117825.92</v>
      </c>
    </row>
    <row r="75" spans="1:15" x14ac:dyDescent="0.2">
      <c r="A75" s="65" t="s">
        <v>9</v>
      </c>
      <c r="B75" s="149">
        <f>'Group 3 RIC'!B4</f>
        <v>322183.67999999999</v>
      </c>
      <c r="C75" s="149">
        <f>'Group 3 RIC'!C4</f>
        <v>625847.03999999992</v>
      </c>
      <c r="D75" s="150">
        <f>'Group 3 RIC'!D4</f>
        <v>527304.95999999996</v>
      </c>
      <c r="E75" s="150">
        <f>'Group 3 RIC'!E4</f>
        <v>585661.43999999994</v>
      </c>
      <c r="F75" s="149">
        <f>'Group 3 RIC'!F4</f>
        <v>537089.28000000003</v>
      </c>
      <c r="G75" s="150">
        <f>'Group 3 RIC'!G4</f>
        <v>680359.67999999993</v>
      </c>
      <c r="H75" s="149">
        <f>'Group 3 RIC'!H4</f>
        <v>572382.71999999997</v>
      </c>
      <c r="I75" s="149">
        <f>'Group 3 RIC'!I4</f>
        <v>616412.16000000003</v>
      </c>
      <c r="J75" s="149">
        <f>'Group 3 RIC'!J4</f>
        <v>630389.76000000001</v>
      </c>
      <c r="K75" s="149">
        <f>'Group 3 RIC'!K4</f>
        <v>565393.92000000004</v>
      </c>
      <c r="L75" s="149">
        <f>'Group 3 RIC'!L4</f>
        <v>700277.76000000001</v>
      </c>
      <c r="M75" s="149">
        <f>'Group 3 RIC'!M4</f>
        <v>662188.79999999993</v>
      </c>
      <c r="N75" s="149">
        <f>SUM(B75:M75)</f>
        <v>7025491.1999999993</v>
      </c>
    </row>
    <row r="76" spans="1:15" x14ac:dyDescent="0.2">
      <c r="A76" s="65" t="s">
        <v>23</v>
      </c>
      <c r="B76" s="149">
        <f>'Group 3 RIC'!B5</f>
        <v>172972.79999999999</v>
      </c>
      <c r="C76" s="149">
        <f>'Group 3 RIC'!C5</f>
        <v>153404.16</v>
      </c>
      <c r="D76" s="150">
        <f>'Group 3 RIC'!D5</f>
        <v>139077.12</v>
      </c>
      <c r="E76" s="150">
        <f>'Group 3 RIC'!E5</f>
        <v>124400.64</v>
      </c>
      <c r="F76" s="149">
        <f>'Group 3 RIC'!F5</f>
        <v>83166.720000000001</v>
      </c>
      <c r="G76" s="150">
        <f>'Group 3 RIC'!G5</f>
        <v>132787.20000000001</v>
      </c>
      <c r="H76" s="149">
        <f>'Group 3 RIC'!H5</f>
        <v>108675.84</v>
      </c>
      <c r="I76" s="149">
        <f>'Group 3 RIC'!I5</f>
        <v>203723.51999999999</v>
      </c>
      <c r="J76" s="149">
        <f>'Group 3 RIC'!J5</f>
        <v>170526.72</v>
      </c>
      <c r="K76" s="149">
        <f>'Group 3 RIC'!K5</f>
        <v>153054.72</v>
      </c>
      <c r="L76" s="149">
        <f>'Group 3 RIC'!L5</f>
        <v>196385.28</v>
      </c>
      <c r="M76" s="149">
        <f>'Group 3 RIC'!M5</f>
        <v>189745.92000000001</v>
      </c>
      <c r="N76" s="149">
        <f>SUM(B76:M76)</f>
        <v>1827920.6399999997</v>
      </c>
    </row>
    <row r="77" spans="1:15" x14ac:dyDescent="0.2">
      <c r="A77" s="65" t="s">
        <v>24</v>
      </c>
      <c r="B77" s="149">
        <f>'Group 3 RIC'!B6</f>
        <v>2214316.3200000003</v>
      </c>
      <c r="C77" s="149">
        <f>'Group 3 RIC'!C6</f>
        <v>2275856.96</v>
      </c>
      <c r="D77" s="150">
        <f>'Group 3 RIC'!D6</f>
        <v>2093146.2400000002</v>
      </c>
      <c r="E77" s="150">
        <f>'Group 3 RIC'!E6</f>
        <v>2267065.44</v>
      </c>
      <c r="F77" s="149">
        <f>'Group 3 RIC'!F6</f>
        <v>2094675.2000000002</v>
      </c>
      <c r="G77" s="150">
        <f>'Group 3 RIC'!G6</f>
        <v>2601143.2000000002</v>
      </c>
      <c r="H77" s="149">
        <f>'Group 3 RIC'!H6</f>
        <v>2343513.44</v>
      </c>
      <c r="I77" s="149">
        <f>'Group 3 RIC'!I6</f>
        <v>2143219.6800000002</v>
      </c>
      <c r="J77" s="149">
        <f>'Group 3 RIC'!J6</f>
        <v>2036574.7200000002</v>
      </c>
      <c r="K77" s="149">
        <f>'Group 3 RIC'!K6</f>
        <v>1980003.2</v>
      </c>
      <c r="L77" s="149">
        <f>'Group 3 RIC'!L6</f>
        <v>2361478.7200000002</v>
      </c>
      <c r="M77" s="149">
        <f>'Group 3 RIC'!M6</f>
        <v>2067918.4</v>
      </c>
      <c r="N77" s="149">
        <f>SUM(B77:M77)</f>
        <v>26478911.519999996</v>
      </c>
    </row>
    <row r="78" spans="1:15" x14ac:dyDescent="0.2">
      <c r="A78" s="65" t="s">
        <v>1</v>
      </c>
      <c r="B78" s="149">
        <f>'Group 3 RIC'!B7</f>
        <v>256139.51999999999</v>
      </c>
      <c r="C78" s="149">
        <f>'Group 3 RIC'!C7</f>
        <v>281299.20000000001</v>
      </c>
      <c r="D78" s="150">
        <f>'Group 3 RIC'!D7</f>
        <v>260682.24000000002</v>
      </c>
      <c r="E78" s="150">
        <f>'Group 3 RIC'!E7</f>
        <v>293879.04000000004</v>
      </c>
      <c r="F78" s="149">
        <f>'Group 3 RIC'!F7</f>
        <v>256838.39999999999</v>
      </c>
      <c r="G78" s="150">
        <f>'Group 3 RIC'!G7</f>
        <v>327425.28000000003</v>
      </c>
      <c r="H78" s="149">
        <f>'Group 3 RIC'!H7</f>
        <v>268369.91999999998</v>
      </c>
      <c r="I78" s="149">
        <f>'Group 3 RIC'!I7</f>
        <v>286890.23999999999</v>
      </c>
      <c r="J78" s="149">
        <f>'Group 3 RIC'!J7</f>
        <v>259983.35999999999</v>
      </c>
      <c r="K78" s="149">
        <f>'Group 3 RIC'!K7</f>
        <v>271864.32000000001</v>
      </c>
      <c r="L78" s="149">
        <f>'Group 3 RIC'!L7</f>
        <v>289685.76000000001</v>
      </c>
      <c r="M78" s="149">
        <f>'Group 3 RIC'!M7</f>
        <v>251946.23999999999</v>
      </c>
      <c r="N78" s="149">
        <f>SUM(B78:M78)</f>
        <v>3305003.5199999996</v>
      </c>
    </row>
    <row r="79" spans="1:15" x14ac:dyDescent="0.2">
      <c r="A79" s="65"/>
      <c r="B79" s="149"/>
      <c r="C79" s="149"/>
      <c r="D79" s="149"/>
      <c r="E79" s="150"/>
      <c r="F79" s="149"/>
      <c r="G79" s="149"/>
      <c r="H79" s="149"/>
      <c r="I79" s="149"/>
      <c r="J79" s="149"/>
      <c r="K79" s="149"/>
      <c r="L79" s="149"/>
      <c r="M79" s="149"/>
      <c r="N79" s="149"/>
    </row>
    <row r="80" spans="1:15" x14ac:dyDescent="0.2">
      <c r="A80" s="66" t="s">
        <v>5</v>
      </c>
      <c r="B80" s="157">
        <f>SUM(B74:B79)</f>
        <v>3351940.0800000005</v>
      </c>
      <c r="C80" s="157">
        <f t="shared" ref="C80:L80" si="19">SUM(C74:C79)</f>
        <v>3699457.84</v>
      </c>
      <c r="D80" s="158">
        <f t="shared" ref="D80:I80" si="20">SUM(D74:D79)</f>
        <v>3343839.8400000003</v>
      </c>
      <c r="E80" s="158">
        <f t="shared" si="20"/>
        <v>3622042.96</v>
      </c>
      <c r="F80" s="157">
        <f t="shared" si="20"/>
        <v>3263486.48</v>
      </c>
      <c r="G80" s="158">
        <f t="shared" si="20"/>
        <v>4155074.8</v>
      </c>
      <c r="H80" s="157">
        <f t="shared" si="20"/>
        <v>3658620.48</v>
      </c>
      <c r="I80" s="157">
        <f t="shared" si="20"/>
        <v>3596401.2800000003</v>
      </c>
      <c r="J80" s="157">
        <f>SUM(J74:J79)</f>
        <v>3406461.68</v>
      </c>
      <c r="K80" s="157">
        <f>SUM(K74:K79)</f>
        <v>3269917.28</v>
      </c>
      <c r="L80" s="157">
        <f t="shared" si="19"/>
        <v>3904495.5200000005</v>
      </c>
      <c r="M80" s="157">
        <f>SUM(M74:M79)</f>
        <v>3483414.5599999996</v>
      </c>
      <c r="N80" s="157">
        <f>SUM(N74:N79)</f>
        <v>42755152.799999997</v>
      </c>
      <c r="O80" s="67"/>
    </row>
    <row r="81" spans="1:14" ht="12.75" customHeight="1" x14ac:dyDescent="0.2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</row>
    <row r="82" spans="1:14" x14ac:dyDescent="0.2">
      <c r="A82" s="68" t="s">
        <v>19</v>
      </c>
      <c r="B82" s="198" t="s">
        <v>69</v>
      </c>
      <c r="C82" s="198" t="s">
        <v>70</v>
      </c>
      <c r="D82" s="198" t="s">
        <v>71</v>
      </c>
      <c r="E82" s="198" t="s">
        <v>72</v>
      </c>
      <c r="F82" s="198" t="s">
        <v>73</v>
      </c>
      <c r="G82" s="198" t="s">
        <v>74</v>
      </c>
      <c r="H82" s="198" t="s">
        <v>75</v>
      </c>
      <c r="I82" s="198" t="s">
        <v>76</v>
      </c>
      <c r="J82" s="198" t="s">
        <v>77</v>
      </c>
      <c r="K82" s="198" t="s">
        <v>78</v>
      </c>
      <c r="L82" s="198" t="s">
        <v>79</v>
      </c>
      <c r="M82" s="198" t="s">
        <v>80</v>
      </c>
      <c r="N82" s="199" t="s">
        <v>0</v>
      </c>
    </row>
    <row r="83" spans="1:14" x14ac:dyDescent="0.2">
      <c r="A83" s="65" t="s">
        <v>8</v>
      </c>
      <c r="B83" s="69">
        <f>'Group 3 RIC'!B22</f>
        <v>1023</v>
      </c>
      <c r="C83" s="69">
        <f>'Group 3 RIC'!C22</f>
        <v>966</v>
      </c>
      <c r="D83" s="69">
        <f>'Group 3 RIC'!D22</f>
        <v>857</v>
      </c>
      <c r="E83" s="69">
        <f>'Group 3 RIC'!E22</f>
        <v>933</v>
      </c>
      <c r="F83" s="69">
        <f>'Group 3 RIC'!F22</f>
        <v>775</v>
      </c>
      <c r="G83" s="69">
        <f>'Group 3 RIC'!G22</f>
        <v>1099</v>
      </c>
      <c r="H83" s="69">
        <f>'Group 3 RIC'!H22</f>
        <v>972</v>
      </c>
      <c r="I83" s="69">
        <f>'Group 3 RIC'!I22</f>
        <v>922</v>
      </c>
      <c r="J83" s="69">
        <f>'Group 3 RIC'!J22</f>
        <v>823</v>
      </c>
      <c r="K83" s="69">
        <f>'Group 3 RIC'!K22</f>
        <v>796</v>
      </c>
      <c r="L83" s="69">
        <f>'Group 3 RIC'!L22</f>
        <v>945</v>
      </c>
      <c r="M83" s="69">
        <f>'Group 3 RIC'!M22</f>
        <v>828</v>
      </c>
      <c r="N83" s="69">
        <f>SUM(B83:M83)</f>
        <v>10939</v>
      </c>
    </row>
    <row r="84" spans="1:14" x14ac:dyDescent="0.2">
      <c r="A84" s="65" t="s">
        <v>9</v>
      </c>
      <c r="B84" s="69">
        <f>'Group 3 RIC'!B23</f>
        <v>916</v>
      </c>
      <c r="C84" s="69">
        <f>'Group 3 RIC'!C23</f>
        <v>1769</v>
      </c>
      <c r="D84" s="69">
        <f>'Group 3 RIC'!D23</f>
        <v>1499</v>
      </c>
      <c r="E84" s="69">
        <f>'Group 3 RIC'!E23</f>
        <v>1665</v>
      </c>
      <c r="F84" s="69">
        <f>'Group 3 RIC'!F23</f>
        <v>1522</v>
      </c>
      <c r="G84" s="69">
        <f>'Group 3 RIC'!G23</f>
        <v>1940</v>
      </c>
      <c r="H84" s="69">
        <f>'Group 3 RIC'!H23</f>
        <v>1628</v>
      </c>
      <c r="I84" s="69">
        <f>'Group 3 RIC'!I23</f>
        <v>1757</v>
      </c>
      <c r="J84" s="69">
        <f>'Group 3 RIC'!J23</f>
        <v>1797</v>
      </c>
      <c r="K84" s="69">
        <f>'Group 3 RIC'!K23</f>
        <v>1610</v>
      </c>
      <c r="L84" s="69">
        <f>'Group 3 RIC'!L23</f>
        <v>1997</v>
      </c>
      <c r="M84" s="69">
        <f>'Group 3 RIC'!M23</f>
        <v>1888</v>
      </c>
      <c r="N84" s="69">
        <f>SUM(B84:M84)</f>
        <v>19988</v>
      </c>
    </row>
    <row r="85" spans="1:14" x14ac:dyDescent="0.2">
      <c r="A85" s="65" t="s">
        <v>23</v>
      </c>
      <c r="B85" s="69">
        <f>'Group 3 RIC'!B24</f>
        <v>495</v>
      </c>
      <c r="C85" s="69">
        <f>'Group 3 RIC'!C24</f>
        <v>435</v>
      </c>
      <c r="D85" s="69">
        <f>'Group 3 RIC'!D24</f>
        <v>393</v>
      </c>
      <c r="E85" s="69">
        <f>'Group 3 RIC'!E24</f>
        <v>356</v>
      </c>
      <c r="F85" s="69">
        <f>'Group 3 RIC'!F24</f>
        <v>238</v>
      </c>
      <c r="G85" s="69">
        <f>'Group 3 RIC'!G24</f>
        <v>380</v>
      </c>
      <c r="H85" s="69">
        <f>'Group 3 RIC'!H24</f>
        <v>310</v>
      </c>
      <c r="I85" s="69">
        <f>'Group 3 RIC'!I24</f>
        <v>575</v>
      </c>
      <c r="J85" s="69">
        <f>'Group 3 RIC'!J24</f>
        <v>486</v>
      </c>
      <c r="K85" s="69">
        <f>'Group 3 RIC'!K24</f>
        <v>438</v>
      </c>
      <c r="L85" s="69">
        <f>'Group 3 RIC'!L24</f>
        <v>560</v>
      </c>
      <c r="M85" s="69">
        <f>'Group 3 RIC'!M24</f>
        <v>543</v>
      </c>
      <c r="N85" s="69">
        <f>SUM(B85:M85)</f>
        <v>5209</v>
      </c>
    </row>
    <row r="86" spans="1:14" x14ac:dyDescent="0.2">
      <c r="A86" s="65" t="s">
        <v>24</v>
      </c>
      <c r="B86" s="69">
        <f>'Group 3 RIC'!B25</f>
        <v>5787</v>
      </c>
      <c r="C86" s="69">
        <f>'Group 3 RIC'!C25</f>
        <v>5938</v>
      </c>
      <c r="D86" s="69">
        <f>'Group 3 RIC'!D25</f>
        <v>5466</v>
      </c>
      <c r="E86" s="69">
        <f>'Group 3 RIC'!E25</f>
        <v>5918</v>
      </c>
      <c r="F86" s="69">
        <f>'Group 3 RIC'!F25</f>
        <v>5466</v>
      </c>
      <c r="G86" s="69">
        <f>'Group 3 RIC'!G25</f>
        <v>6791</v>
      </c>
      <c r="H86" s="69">
        <f>'Group 3 RIC'!H25</f>
        <v>6123</v>
      </c>
      <c r="I86" s="69">
        <f>'Group 3 RIC'!I25</f>
        <v>5597</v>
      </c>
      <c r="J86" s="69">
        <f>'Group 3 RIC'!J25</f>
        <v>5323</v>
      </c>
      <c r="K86" s="69">
        <f>'Group 3 RIC'!K25</f>
        <v>5168</v>
      </c>
      <c r="L86" s="69">
        <f>'Group 3 RIC'!L25</f>
        <v>6171</v>
      </c>
      <c r="M86" s="69">
        <f>'Group 3 RIC'!M25</f>
        <v>5390</v>
      </c>
      <c r="N86" s="69">
        <f>SUM(B86:M86)</f>
        <v>69138</v>
      </c>
    </row>
    <row r="87" spans="1:14" x14ac:dyDescent="0.2">
      <c r="A87" s="65" t="s">
        <v>1</v>
      </c>
      <c r="B87" s="69">
        <f>'Group 3 RIC'!B26</f>
        <v>732</v>
      </c>
      <c r="C87" s="69">
        <f>'Group 3 RIC'!C26</f>
        <v>799</v>
      </c>
      <c r="D87" s="69">
        <f>'Group 3 RIC'!D26</f>
        <v>738</v>
      </c>
      <c r="E87" s="69">
        <f>'Group 3 RIC'!E26</f>
        <v>837</v>
      </c>
      <c r="F87" s="69">
        <f>'Group 3 RIC'!F26</f>
        <v>731</v>
      </c>
      <c r="G87" s="69">
        <f>'Group 3 RIC'!G26</f>
        <v>935</v>
      </c>
      <c r="H87" s="69">
        <f>'Group 3 RIC'!H26</f>
        <v>763</v>
      </c>
      <c r="I87" s="69">
        <f>'Group 3 RIC'!I26</f>
        <v>819</v>
      </c>
      <c r="J87" s="69">
        <f>'Group 3 RIC'!J26</f>
        <v>740</v>
      </c>
      <c r="K87" s="69">
        <f>'Group 3 RIC'!K26</f>
        <v>776</v>
      </c>
      <c r="L87" s="69">
        <f>'Group 3 RIC'!L26</f>
        <v>824</v>
      </c>
      <c r="M87" s="69">
        <f>'Group 3 RIC'!M26</f>
        <v>715</v>
      </c>
      <c r="N87" s="69">
        <f>SUM(B87:M87)</f>
        <v>9409</v>
      </c>
    </row>
    <row r="88" spans="1:14" x14ac:dyDescent="0.2">
      <c r="A88" s="65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</row>
    <row r="89" spans="1:14" x14ac:dyDescent="0.2">
      <c r="A89" s="66" t="s">
        <v>11</v>
      </c>
      <c r="B89" s="159">
        <f>SUM(B83:B88)</f>
        <v>8953</v>
      </c>
      <c r="C89" s="159">
        <f t="shared" ref="C89:L89" si="21">SUM(C83:C88)</f>
        <v>9907</v>
      </c>
      <c r="D89" s="159">
        <f t="shared" ref="D89:I89" si="22">SUM(D83:D88)</f>
        <v>8953</v>
      </c>
      <c r="E89" s="159">
        <f t="shared" si="22"/>
        <v>9709</v>
      </c>
      <c r="F89" s="159">
        <f t="shared" si="22"/>
        <v>8732</v>
      </c>
      <c r="G89" s="159">
        <f t="shared" si="22"/>
        <v>11145</v>
      </c>
      <c r="H89" s="159">
        <f t="shared" si="22"/>
        <v>9796</v>
      </c>
      <c r="I89" s="159">
        <f t="shared" si="22"/>
        <v>9670</v>
      </c>
      <c r="J89" s="159">
        <f>SUM(J83:J88)</f>
        <v>9169</v>
      </c>
      <c r="K89" s="159">
        <f>SUM(K83:K88)</f>
        <v>8788</v>
      </c>
      <c r="L89" s="159">
        <f t="shared" si="21"/>
        <v>10497</v>
      </c>
      <c r="M89" s="159">
        <f>SUM(M83:M88)</f>
        <v>9364</v>
      </c>
      <c r="N89" s="159">
        <f>SUM(N83:N88)</f>
        <v>114683</v>
      </c>
    </row>
    <row r="90" spans="1:14" ht="12.75" customHeight="1" x14ac:dyDescent="0.2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</row>
    <row r="91" spans="1:14" x14ac:dyDescent="0.2">
      <c r="A91" s="117" t="s">
        <v>38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6"/>
    </row>
    <row r="92" spans="1:14" x14ac:dyDescent="0.2">
      <c r="A92" s="62" t="s">
        <v>4</v>
      </c>
      <c r="B92" s="198" t="s">
        <v>69</v>
      </c>
      <c r="C92" s="198" t="s">
        <v>70</v>
      </c>
      <c r="D92" s="198" t="s">
        <v>71</v>
      </c>
      <c r="E92" s="198" t="s">
        <v>72</v>
      </c>
      <c r="F92" s="198" t="s">
        <v>73</v>
      </c>
      <c r="G92" s="198" t="s">
        <v>74</v>
      </c>
      <c r="H92" s="198" t="s">
        <v>75</v>
      </c>
      <c r="I92" s="198" t="s">
        <v>76</v>
      </c>
      <c r="J92" s="198" t="s">
        <v>77</v>
      </c>
      <c r="K92" s="198" t="s">
        <v>78</v>
      </c>
      <c r="L92" s="198" t="s">
        <v>79</v>
      </c>
      <c r="M92" s="198" t="s">
        <v>80</v>
      </c>
      <c r="N92" s="199" t="s">
        <v>0</v>
      </c>
    </row>
    <row r="93" spans="1:14" x14ac:dyDescent="0.2">
      <c r="A93" s="5" t="s">
        <v>8</v>
      </c>
      <c r="B93" s="150">
        <f>'Group 3- RIC - R'!B3</f>
        <v>2094666</v>
      </c>
      <c r="C93" s="149">
        <f>'Group 3- RIC - R'!C3</f>
        <v>2059378.5</v>
      </c>
      <c r="D93" s="149">
        <f>'Group 3- RIC - R'!D3</f>
        <v>1895174</v>
      </c>
      <c r="E93" s="150">
        <f>'Group 3- RIC - R'!E3</f>
        <v>1902231.5</v>
      </c>
      <c r="F93" s="149">
        <f>'Group 3- RIC - R'!F3</f>
        <v>1924815.5</v>
      </c>
      <c r="G93" s="149">
        <f>'Group 3- RIC - R'!G3</f>
        <v>2446600</v>
      </c>
      <c r="H93" s="149">
        <f>'Group 3- RIC - R'!H3</f>
        <v>2203822</v>
      </c>
      <c r="I93" s="149">
        <f>'Group 3- RIC - R'!I3</f>
        <v>2181238</v>
      </c>
      <c r="J93" s="149">
        <f>'Group 3- RIC - R'!J3</f>
        <v>2013740</v>
      </c>
      <c r="K93" s="149">
        <f>'Group 3- RIC - R'!K3</f>
        <v>1995390.5</v>
      </c>
      <c r="L93" s="149">
        <f>'Group 3- RIC - R'!L3</f>
        <v>2418840.5</v>
      </c>
      <c r="M93" s="149">
        <f>'Group 3- RIC - R'!M3</f>
        <v>2110663</v>
      </c>
      <c r="N93" s="149">
        <f>SUM(B93:M93)</f>
        <v>25246559.5</v>
      </c>
    </row>
    <row r="94" spans="1:14" x14ac:dyDescent="0.2">
      <c r="A94" s="5" t="s">
        <v>9</v>
      </c>
      <c r="B94" s="150">
        <f>'Group 3- RIC - R'!B4</f>
        <v>3848208</v>
      </c>
      <c r="C94" s="149">
        <f>'Group 3- RIC - R'!C4</f>
        <v>3998030.4</v>
      </c>
      <c r="D94" s="150">
        <f>'Group 3- RIC - R'!D4</f>
        <v>3539390.4</v>
      </c>
      <c r="E94" s="150">
        <f>'Group 3- RIC - R'!E4</f>
        <v>3871358.4</v>
      </c>
      <c r="F94" s="149">
        <f>'Group 3- RIC - R'!F4</f>
        <v>3607094.4</v>
      </c>
      <c r="G94" s="149">
        <f>'Group 3- RIC - R'!G4</f>
        <v>4574606.4000000004</v>
      </c>
      <c r="H94" s="149">
        <f>'Group 3- RIC - R'!H4</f>
        <v>4055688</v>
      </c>
      <c r="I94" s="149">
        <f>'Group 3- RIC - R'!I4</f>
        <v>4344412.8</v>
      </c>
      <c r="J94" s="149">
        <f>'Group 3- RIC - R'!J4</f>
        <v>4203326.4000000004</v>
      </c>
      <c r="K94" s="149">
        <f>'Group 3- RIC - R'!K4</f>
        <v>3800596.8</v>
      </c>
      <c r="L94" s="149">
        <f>'Group 3- RIC - R'!L4</f>
        <v>4558008</v>
      </c>
      <c r="M94" s="149">
        <f>'Group 3- RIC - R'!M4</f>
        <v>4241328</v>
      </c>
      <c r="N94" s="149">
        <f>SUM(B94:M94)</f>
        <v>48642048</v>
      </c>
    </row>
    <row r="95" spans="1:14" x14ac:dyDescent="0.2">
      <c r="A95" s="78" t="s">
        <v>23</v>
      </c>
      <c r="B95" s="150">
        <f>'Group 3- RIC - R'!B5</f>
        <v>1030848</v>
      </c>
      <c r="C95" s="149">
        <f>'Group 3- RIC - R'!C5</f>
        <v>1846353.6</v>
      </c>
      <c r="D95" s="150">
        <f>'Group 3- RIC - R'!D5</f>
        <v>1440129.6</v>
      </c>
      <c r="E95" s="150">
        <f>'Group 3- RIC - R'!E5</f>
        <v>1431393.5999999999</v>
      </c>
      <c r="F95" s="149">
        <f>'Group 3- RIC - R'!F5</f>
        <v>1280697.6000000001</v>
      </c>
      <c r="G95" s="149">
        <f>'Group 3- RIC - R'!G5</f>
        <v>1692163.2</v>
      </c>
      <c r="H95" s="149">
        <f>'Group 3- RIC - R'!H5</f>
        <v>1454544</v>
      </c>
      <c r="I95" s="149">
        <f>'Group 3- RIC - R'!I5</f>
        <v>1485556.7999999998</v>
      </c>
      <c r="J95" s="149">
        <f>'Group 3- RIC - R'!J5</f>
        <v>1425278.4000000001</v>
      </c>
      <c r="K95" s="149">
        <f>'Group 3- RIC - R'!K5</f>
        <v>1342286.4000000001</v>
      </c>
      <c r="L95" s="149">
        <f>'Group 3- RIC - R'!L5</f>
        <v>1442313.5999999999</v>
      </c>
      <c r="M95" s="149">
        <f>'Group 3- RIC - R'!M5</f>
        <v>1471142.4000000001</v>
      </c>
      <c r="N95" s="149">
        <f>SUM(B95:M95)</f>
        <v>17342707.199999999</v>
      </c>
    </row>
    <row r="96" spans="1:14" x14ac:dyDescent="0.2">
      <c r="A96" s="65" t="s">
        <v>24</v>
      </c>
      <c r="B96" s="150">
        <f>'Group 3- RIC - R'!B6</f>
        <v>10959040.4</v>
      </c>
      <c r="C96" s="149">
        <f>'Group 3- RIC - R'!C6</f>
        <v>11353338.919999998</v>
      </c>
      <c r="D96" s="150">
        <f>'Group 3- RIC - R'!D6</f>
        <v>10917908.540000001</v>
      </c>
      <c r="E96" s="150">
        <f>'Group 3- RIC - R'!E6</f>
        <v>11596820.619999999</v>
      </c>
      <c r="F96" s="149">
        <f>'Group 3- RIC - R'!F6</f>
        <v>11527794.739999998</v>
      </c>
      <c r="G96" s="149">
        <f>'Group 3- RIC - R'!G6</f>
        <v>14889733.32</v>
      </c>
      <c r="H96" s="149">
        <f>'Group 3- RIC - R'!H6</f>
        <v>13191507.559999999</v>
      </c>
      <c r="I96" s="149">
        <f>'Group 3- RIC - R'!I6</f>
        <v>13710147.219999999</v>
      </c>
      <c r="J96" s="149">
        <f>'Group 3- RIC - R'!J6</f>
        <v>13600462.26</v>
      </c>
      <c r="K96" s="149">
        <f>'Group 3- RIC - R'!K6</f>
        <v>12709744.74</v>
      </c>
      <c r="L96" s="149">
        <f>'Group 3- RIC - R'!L6</f>
        <v>15610250.039999999</v>
      </c>
      <c r="M96" s="149">
        <f>'Group 3- RIC - R'!M6</f>
        <v>14148887.059999999</v>
      </c>
      <c r="N96" s="149">
        <f>SUM(B96:M96)</f>
        <v>154215635.41999999</v>
      </c>
    </row>
    <row r="97" spans="1:14" x14ac:dyDescent="0.2">
      <c r="A97" s="78" t="s">
        <v>1</v>
      </c>
      <c r="B97" s="150">
        <f>'Group 3- RIC - R'!B7</f>
        <v>1020364.7999999999</v>
      </c>
      <c r="C97" s="149">
        <f>'Group 3- RIC - R'!C7</f>
        <v>1112966.3999999999</v>
      </c>
      <c r="D97" s="150">
        <f>'Group 3- RIC - R'!D7</f>
        <v>986294.4</v>
      </c>
      <c r="E97" s="150">
        <f>'Group 3- RIC - R'!E7</f>
        <v>1078896</v>
      </c>
      <c r="F97" s="149">
        <f>'Group 3- RIC - R'!F7</f>
        <v>978432</v>
      </c>
      <c r="G97" s="149">
        <f>'Group 3- RIC - R'!G7</f>
        <v>1229155.2</v>
      </c>
      <c r="H97" s="149">
        <f>'Group 3- RIC - R'!H7</f>
        <v>997651.2</v>
      </c>
      <c r="I97" s="149">
        <f>'Group 3- RIC - R'!I7</f>
        <v>1060550.3999999999</v>
      </c>
      <c r="J97" s="149">
        <f>'Group 3- RIC - R'!J7</f>
        <v>1039584</v>
      </c>
      <c r="K97" s="149">
        <f>'Group 3- RIC - R'!K7</f>
        <v>991536</v>
      </c>
      <c r="L97" s="149">
        <f>'Group 3- RIC - R'!L7</f>
        <v>1180233.6000000001</v>
      </c>
      <c r="M97" s="149">
        <f>'Group 3- RIC - R'!M7</f>
        <v>936936</v>
      </c>
      <c r="N97" s="149">
        <f>SUM(B97:M97)</f>
        <v>12612600</v>
      </c>
    </row>
    <row r="98" spans="1:14" x14ac:dyDescent="0.2">
      <c r="A98" s="78"/>
      <c r="B98" s="150"/>
      <c r="C98" s="149"/>
      <c r="D98" s="150"/>
      <c r="E98" s="150"/>
      <c r="F98" s="149"/>
      <c r="G98" s="149"/>
      <c r="H98" s="149"/>
      <c r="I98" s="149"/>
      <c r="J98" s="149"/>
      <c r="K98" s="149"/>
      <c r="L98" s="149"/>
      <c r="M98" s="149"/>
      <c r="N98" s="149"/>
    </row>
    <row r="99" spans="1:14" x14ac:dyDescent="0.2">
      <c r="A99" s="66" t="s">
        <v>5</v>
      </c>
      <c r="B99" s="158">
        <f>SUM(B93:B97)</f>
        <v>18953127.199999999</v>
      </c>
      <c r="C99" s="158">
        <f t="shared" ref="C99" si="23">SUM(C93:C97)</f>
        <v>20370067.819999997</v>
      </c>
      <c r="D99" s="158">
        <f t="shared" ref="D99:N99" si="24">SUM(D93:D97)</f>
        <v>18778896.939999998</v>
      </c>
      <c r="E99" s="158">
        <f t="shared" si="24"/>
        <v>19880700.119999997</v>
      </c>
      <c r="F99" s="157">
        <f t="shared" si="24"/>
        <v>19318834.239999998</v>
      </c>
      <c r="G99" s="157">
        <f t="shared" si="24"/>
        <v>24832258.120000001</v>
      </c>
      <c r="H99" s="157">
        <f t="shared" si="24"/>
        <v>21903212.759999998</v>
      </c>
      <c r="I99" s="157">
        <f>SUM(I93:I97)</f>
        <v>22781905.219999999</v>
      </c>
      <c r="J99" s="157">
        <f>SUM(J93:J97)</f>
        <v>22282391.060000002</v>
      </c>
      <c r="K99" s="157">
        <f>SUM(K93:K97)</f>
        <v>20839554.440000001</v>
      </c>
      <c r="L99" s="157">
        <f t="shared" si="24"/>
        <v>25209645.740000002</v>
      </c>
      <c r="M99" s="157">
        <f>SUM(M93:M97)</f>
        <v>22908956.460000001</v>
      </c>
      <c r="N99" s="157">
        <f t="shared" si="24"/>
        <v>258059550.12</v>
      </c>
    </row>
    <row r="100" spans="1:14" x14ac:dyDescent="0.2">
      <c r="A100" s="101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3"/>
    </row>
    <row r="101" spans="1:14" x14ac:dyDescent="0.2">
      <c r="A101" s="68" t="s">
        <v>19</v>
      </c>
      <c r="B101" s="198" t="s">
        <v>69</v>
      </c>
      <c r="C101" s="198" t="s">
        <v>70</v>
      </c>
      <c r="D101" s="198" t="s">
        <v>71</v>
      </c>
      <c r="E101" s="198" t="s">
        <v>72</v>
      </c>
      <c r="F101" s="198" t="s">
        <v>73</v>
      </c>
      <c r="G101" s="198" t="s">
        <v>74</v>
      </c>
      <c r="H101" s="198" t="s">
        <v>75</v>
      </c>
      <c r="I101" s="198" t="s">
        <v>76</v>
      </c>
      <c r="J101" s="198" t="s">
        <v>77</v>
      </c>
      <c r="K101" s="198" t="s">
        <v>78</v>
      </c>
      <c r="L101" s="198" t="s">
        <v>79</v>
      </c>
      <c r="M101" s="198" t="s">
        <v>80</v>
      </c>
      <c r="N101" s="199" t="s">
        <v>0</v>
      </c>
    </row>
    <row r="102" spans="1:14" s="119" customFormat="1" x14ac:dyDescent="0.2">
      <c r="A102" s="118" t="s">
        <v>8</v>
      </c>
      <c r="B102" s="156">
        <f>'Group 3- RIC - R'!B19</f>
        <v>4447</v>
      </c>
      <c r="C102" s="156">
        <f>'Group 3- RIC - R'!C19</f>
        <v>4373</v>
      </c>
      <c r="D102" s="156">
        <f>'Group 3- RIC - R'!D19</f>
        <v>4027</v>
      </c>
      <c r="E102" s="156">
        <f>'Group 3- RIC - R'!E19</f>
        <v>4039</v>
      </c>
      <c r="F102" s="156">
        <f>'Group 3- RIC - R'!F19</f>
        <v>4091</v>
      </c>
      <c r="G102" s="156">
        <f>'Group 3- RIC - R'!G19</f>
        <v>5196</v>
      </c>
      <c r="H102" s="156">
        <f>'Group 3- RIC - R'!H19</f>
        <v>4682</v>
      </c>
      <c r="I102" s="156">
        <f>'Group 3- RIC - R'!I19</f>
        <v>4628</v>
      </c>
      <c r="J102" s="156">
        <f>'Group 3- RIC - R'!J19</f>
        <v>4272</v>
      </c>
      <c r="K102" s="156">
        <f>'Group 3- RIC - R'!K19</f>
        <v>4237</v>
      </c>
      <c r="L102" s="156">
        <f>'Group 3- RIC - R'!L19</f>
        <v>5129</v>
      </c>
      <c r="M102" s="156">
        <f>'Group 3- RIC - R'!M19</f>
        <v>4486</v>
      </c>
      <c r="N102" s="156">
        <f>'Group 3- RIC - R'!N19</f>
        <v>53607</v>
      </c>
    </row>
    <row r="103" spans="1:14" s="119" customFormat="1" x14ac:dyDescent="0.2">
      <c r="A103" s="118" t="s">
        <v>9</v>
      </c>
      <c r="B103" s="156">
        <f>'Group 3- RIC - R'!B20</f>
        <v>8789</v>
      </c>
      <c r="C103" s="156">
        <f>'Group 3- RIC - R'!C20</f>
        <v>9136</v>
      </c>
      <c r="D103" s="156">
        <f>'Group 3- RIC - R'!D20</f>
        <v>8081</v>
      </c>
      <c r="E103" s="156">
        <f>'Group 3- RIC - R'!E20</f>
        <v>8849</v>
      </c>
      <c r="F103" s="156">
        <f>'Group 3- RIC - R'!F20</f>
        <v>8246</v>
      </c>
      <c r="G103" s="156">
        <f>'Group 3- RIC - R'!G20</f>
        <v>10444</v>
      </c>
      <c r="H103" s="156">
        <f>'Group 3- RIC - R'!H20</f>
        <v>9259</v>
      </c>
      <c r="I103" s="156">
        <f>'Group 3- RIC - R'!I20</f>
        <v>9924</v>
      </c>
      <c r="J103" s="156">
        <f>'Group 3- RIC - R'!J20</f>
        <v>9591</v>
      </c>
      <c r="K103" s="156">
        <f>'Group 3- RIC - R'!K20</f>
        <v>8679</v>
      </c>
      <c r="L103" s="156">
        <f>'Group 3- RIC - R'!L20</f>
        <v>10420</v>
      </c>
      <c r="M103" s="156">
        <f>'Group 3- RIC - R'!M20</f>
        <v>9680</v>
      </c>
      <c r="N103" s="156">
        <f>'Group 3- RIC - R'!N20</f>
        <v>111098</v>
      </c>
    </row>
    <row r="104" spans="1:14" s="119" customFormat="1" x14ac:dyDescent="0.2">
      <c r="A104" s="120" t="s">
        <v>23</v>
      </c>
      <c r="B104" s="156">
        <f>'Group 3- RIC - R'!B21</f>
        <v>2358</v>
      </c>
      <c r="C104" s="156">
        <f>'Group 3- RIC - R'!C21</f>
        <v>4213</v>
      </c>
      <c r="D104" s="156">
        <f>'Group 3- RIC - R'!D21</f>
        <v>3284</v>
      </c>
      <c r="E104" s="156">
        <f>'Group 3- RIC - R'!E21</f>
        <v>3273</v>
      </c>
      <c r="F104" s="156">
        <f>'Group 3- RIC - R'!F21</f>
        <v>2932</v>
      </c>
      <c r="G104" s="156">
        <f>'Group 3- RIC - R'!G21</f>
        <v>3862</v>
      </c>
      <c r="H104" s="156">
        <f>'Group 3- RIC - R'!H21</f>
        <v>3320</v>
      </c>
      <c r="I104" s="156">
        <f>'Group 3- RIC - R'!I21</f>
        <v>3392</v>
      </c>
      <c r="J104" s="156">
        <f>'Group 3- RIC - R'!J21</f>
        <v>3253</v>
      </c>
      <c r="K104" s="156">
        <f>'Group 3- RIC - R'!K21</f>
        <v>2968</v>
      </c>
      <c r="L104" s="156">
        <f>'Group 3- RIC - R'!L21</f>
        <v>3293</v>
      </c>
      <c r="M104" s="156">
        <f>'Group 3- RIC - R'!M21</f>
        <v>3361</v>
      </c>
      <c r="N104" s="156">
        <f>SUM(B104:M104)</f>
        <v>39509</v>
      </c>
    </row>
    <row r="105" spans="1:14" s="119" customFormat="1" x14ac:dyDescent="0.2">
      <c r="A105" s="120" t="s">
        <v>24</v>
      </c>
      <c r="B105" s="156">
        <f>'Group 3- RIC - R'!B22</f>
        <v>23149</v>
      </c>
      <c r="C105" s="156">
        <f>'Group 3- RIC - R'!C22</f>
        <v>23958</v>
      </c>
      <c r="D105" s="156">
        <f>'Group 3- RIC - R'!D22</f>
        <v>23067</v>
      </c>
      <c r="E105" s="156">
        <f>'Group 3- RIC - R'!E22</f>
        <v>24506</v>
      </c>
      <c r="F105" s="156">
        <f>'Group 3- RIC - R'!F22</f>
        <v>24354</v>
      </c>
      <c r="G105" s="156">
        <f>'Group 3- RIC - R'!G22</f>
        <v>31422</v>
      </c>
      <c r="H105" s="156">
        <f>'Group 3- RIC - R'!H22</f>
        <v>27870</v>
      </c>
      <c r="I105" s="156">
        <f>'Group 3- RIC - R'!I22</f>
        <v>28958</v>
      </c>
      <c r="J105" s="156">
        <f>'Group 3- RIC - R'!J22</f>
        <v>28712</v>
      </c>
      <c r="K105" s="156">
        <f>'Group 3- RIC - R'!K22</f>
        <v>26855</v>
      </c>
      <c r="L105" s="156">
        <f>'Group 3- RIC - R'!L22</f>
        <v>32957</v>
      </c>
      <c r="M105" s="156">
        <f>'Group 3- RIC - R'!M22</f>
        <v>29899</v>
      </c>
      <c r="N105" s="156">
        <f>SUM(B105:M105)</f>
        <v>325707</v>
      </c>
    </row>
    <row r="106" spans="1:14" s="119" customFormat="1" x14ac:dyDescent="0.2">
      <c r="A106" s="120" t="s">
        <v>1</v>
      </c>
      <c r="B106" s="156">
        <f>'Group 3- RIC - R'!B23</f>
        <v>2330</v>
      </c>
      <c r="C106" s="156">
        <f>'Group 3- RIC - R'!C23</f>
        <v>2545</v>
      </c>
      <c r="D106" s="156">
        <f>'Group 3- RIC - R'!D23</f>
        <v>2254</v>
      </c>
      <c r="E106" s="156">
        <f>'Group 3- RIC - R'!E23</f>
        <v>2466</v>
      </c>
      <c r="F106" s="156">
        <f>'Group 3- RIC - R'!F23</f>
        <v>2237</v>
      </c>
      <c r="G106" s="156">
        <f>'Group 3- RIC - R'!G23</f>
        <v>2808</v>
      </c>
      <c r="H106" s="156">
        <f>'Group 3- RIC - R'!H23</f>
        <v>2284</v>
      </c>
      <c r="I106" s="156">
        <f>'Group 3- RIC - R'!I23</f>
        <v>2425</v>
      </c>
      <c r="J106" s="156">
        <f>'Group 3- RIC - R'!J23</f>
        <v>2378</v>
      </c>
      <c r="K106" s="156">
        <f>'Group 3- RIC - R'!K23</f>
        <v>2264</v>
      </c>
      <c r="L106" s="156">
        <f>'Group 3- RIC - R'!L23</f>
        <v>2693</v>
      </c>
      <c r="M106" s="156">
        <f>'Group 3- RIC - R'!M23</f>
        <v>2141</v>
      </c>
      <c r="N106" s="156">
        <f>SUM(B106:M106)</f>
        <v>28825</v>
      </c>
    </row>
    <row r="107" spans="1:14" s="119" customFormat="1" x14ac:dyDescent="0.2">
      <c r="A107" s="120"/>
      <c r="B107" s="156"/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</row>
    <row r="108" spans="1:14" s="119" customFormat="1" x14ac:dyDescent="0.2">
      <c r="A108" s="121" t="s">
        <v>11</v>
      </c>
      <c r="B108" s="161">
        <f>SUM(B102:B106)</f>
        <v>41073</v>
      </c>
      <c r="C108" s="161">
        <f t="shared" ref="C108" si="25">SUM(C102:C106)</f>
        <v>44225</v>
      </c>
      <c r="D108" s="161">
        <f t="shared" ref="D108:N108" si="26">SUM(D102:D106)</f>
        <v>40713</v>
      </c>
      <c r="E108" s="161">
        <f t="shared" si="26"/>
        <v>43133</v>
      </c>
      <c r="F108" s="161">
        <f t="shared" si="26"/>
        <v>41860</v>
      </c>
      <c r="G108" s="161">
        <f t="shared" si="26"/>
        <v>53732</v>
      </c>
      <c r="H108" s="161">
        <f t="shared" si="26"/>
        <v>47415</v>
      </c>
      <c r="I108" s="161">
        <f>SUM(I102:I106)</f>
        <v>49327</v>
      </c>
      <c r="J108" s="161">
        <f>SUM(J102:J106)</f>
        <v>48206</v>
      </c>
      <c r="K108" s="161">
        <f>SUM(K102:K106)</f>
        <v>45003</v>
      </c>
      <c r="L108" s="161">
        <f t="shared" si="26"/>
        <v>54492</v>
      </c>
      <c r="M108" s="161">
        <f>SUM(M102:M106)</f>
        <v>49567</v>
      </c>
      <c r="N108" s="161">
        <f t="shared" si="26"/>
        <v>558746</v>
      </c>
    </row>
    <row r="109" spans="1:14" ht="12.75" customHeight="1" x14ac:dyDescent="0.2">
      <c r="A109" s="114"/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</row>
    <row r="110" spans="1:14" x14ac:dyDescent="0.2">
      <c r="A110" s="97" t="s">
        <v>21</v>
      </c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</row>
    <row r="111" spans="1:14" x14ac:dyDescent="0.2">
      <c r="A111" s="62" t="s">
        <v>4</v>
      </c>
      <c r="B111" s="198" t="s">
        <v>69</v>
      </c>
      <c r="C111" s="198" t="s">
        <v>70</v>
      </c>
      <c r="D111" s="198" t="s">
        <v>71</v>
      </c>
      <c r="E111" s="198" t="s">
        <v>72</v>
      </c>
      <c r="F111" s="198" t="s">
        <v>73</v>
      </c>
      <c r="G111" s="198" t="s">
        <v>74</v>
      </c>
      <c r="H111" s="198" t="s">
        <v>75</v>
      </c>
      <c r="I111" s="198" t="s">
        <v>76</v>
      </c>
      <c r="J111" s="198" t="s">
        <v>77</v>
      </c>
      <c r="K111" s="198" t="s">
        <v>78</v>
      </c>
      <c r="L111" s="198" t="s">
        <v>79</v>
      </c>
      <c r="M111" s="198" t="s">
        <v>80</v>
      </c>
      <c r="N111" s="199" t="s">
        <v>0</v>
      </c>
    </row>
    <row r="112" spans="1:14" x14ac:dyDescent="0.2">
      <c r="A112" s="65" t="s">
        <v>8</v>
      </c>
      <c r="B112" s="149">
        <f>'Group 4 Wireless'!B40</f>
        <v>189316.40000000002</v>
      </c>
      <c r="C112" s="149">
        <f>'Group 4 Wireless'!C40</f>
        <v>183534</v>
      </c>
      <c r="D112" s="149">
        <f>'Group 4 Wireless'!D40</f>
        <v>168672.4</v>
      </c>
      <c r="E112" s="149">
        <f>'Group 4 Wireless'!E40</f>
        <v>182109.2</v>
      </c>
      <c r="F112" s="150">
        <f>'Group 4 Wireless'!F40</f>
        <v>175084</v>
      </c>
      <c r="G112" s="150">
        <f>'Group 4 Wireless'!G40</f>
        <v>201760</v>
      </c>
      <c r="H112" s="149">
        <f>'Group 4 Wireless'!H40</f>
        <v>178594</v>
      </c>
      <c r="I112" s="149">
        <f>'Group 4 Wireless'!I40</f>
        <v>178131.20000000001</v>
      </c>
      <c r="J112" s="149">
        <f>'Group 4 Wireless'!J40</f>
        <v>175505.2</v>
      </c>
      <c r="K112" s="149">
        <f>'Group 4 Wireless'!K40</f>
        <v>164944</v>
      </c>
      <c r="L112" s="149">
        <f>'Group 4 Wireless'!L40</f>
        <v>195462.80000000002</v>
      </c>
      <c r="M112" s="149">
        <f>'Group 4 Wireless'!M40</f>
        <v>164803.59999999998</v>
      </c>
      <c r="N112" s="149">
        <f>SUM(B112:M112)</f>
        <v>2157916.7999999998</v>
      </c>
    </row>
    <row r="113" spans="1:14" x14ac:dyDescent="0.2">
      <c r="A113" s="65" t="s">
        <v>9</v>
      </c>
      <c r="B113" s="149">
        <f>'Group 4 Wireless'!B41</f>
        <v>185708.75</v>
      </c>
      <c r="C113" s="149">
        <f>'Group 4 Wireless'!C41</f>
        <v>205730.83000000002</v>
      </c>
      <c r="D113" s="150">
        <f>'Group 4 Wireless'!D41</f>
        <v>176615.87</v>
      </c>
      <c r="E113" s="149">
        <f>'Group 4 Wireless'!E41</f>
        <v>195248.18000000002</v>
      </c>
      <c r="F113" s="150">
        <f>'Group 4 Wireless'!F41</f>
        <v>192667.50999999998</v>
      </c>
      <c r="G113" s="150">
        <f>'Group 4 Wireless'!G41</f>
        <v>242220.24</v>
      </c>
      <c r="H113" s="149">
        <f>'Group 4 Wireless'!H41</f>
        <v>208580.78000000003</v>
      </c>
      <c r="I113" s="149">
        <f>'Group 4 Wireless'!I41</f>
        <v>206243.07</v>
      </c>
      <c r="J113" s="149">
        <f>'Group 4 Wireless'!J41</f>
        <v>194399.71000000002</v>
      </c>
      <c r="K113" s="149">
        <f>'Group 4 Wireless'!K41</f>
        <v>177210.83000000002</v>
      </c>
      <c r="L113" s="149">
        <f>'Group 4 Wireless'!L41</f>
        <v>212974.57</v>
      </c>
      <c r="M113" s="149">
        <f>'Group 4 Wireless'!M41</f>
        <v>197513.19</v>
      </c>
      <c r="N113" s="149">
        <f>SUM(B113:M113)</f>
        <v>2395113.5299999998</v>
      </c>
    </row>
    <row r="114" spans="1:14" x14ac:dyDescent="0.2">
      <c r="A114" s="65" t="s">
        <v>23</v>
      </c>
      <c r="B114" s="149">
        <f>'Group 4 Wireless'!B42</f>
        <v>45680.76</v>
      </c>
      <c r="C114" s="149">
        <f>'Group 4 Wireless'!C42</f>
        <v>72340.679999999993</v>
      </c>
      <c r="D114" s="150">
        <f>'Group 4 Wireless'!D42</f>
        <v>63506.16</v>
      </c>
      <c r="E114" s="149">
        <f>'Group 4 Wireless'!E42</f>
        <v>72340.679999999993</v>
      </c>
      <c r="F114" s="150">
        <f>'Group 4 Wireless'!F42</f>
        <v>68746.439999999988</v>
      </c>
      <c r="G114" s="150">
        <f>'Group 4 Wireless'!G42</f>
        <v>92503.08</v>
      </c>
      <c r="H114" s="149">
        <f>'Group 4 Wireless'!H42</f>
        <v>72786</v>
      </c>
      <c r="I114" s="149">
        <f>'Group 4 Wireless'!I42</f>
        <v>75484.320000000007</v>
      </c>
      <c r="J114" s="149">
        <f>'Group 4 Wireless'!J42</f>
        <v>68697.84</v>
      </c>
      <c r="K114" s="149">
        <f>'Group 4 Wireless'!K42</f>
        <v>61304.400000000009</v>
      </c>
      <c r="L114" s="149">
        <f>'Group 4 Wireless'!L42</f>
        <v>69888</v>
      </c>
      <c r="M114" s="149">
        <f>'Group 4 Wireless'!M42</f>
        <v>63152.759999999995</v>
      </c>
      <c r="N114" s="149">
        <f>SUM(B114:M114)</f>
        <v>826431.12</v>
      </c>
    </row>
    <row r="115" spans="1:14" x14ac:dyDescent="0.2">
      <c r="A115" s="65" t="s">
        <v>24</v>
      </c>
      <c r="B115" s="149">
        <f>'Group 4 Wireless'!B43</f>
        <v>616725.15</v>
      </c>
      <c r="C115" s="149">
        <f>'Group 4 Wireless'!C43</f>
        <v>896222.5</v>
      </c>
      <c r="D115" s="150">
        <f>'Group 4 Wireless'!D43</f>
        <v>1323436.7</v>
      </c>
      <c r="E115" s="149">
        <f>'Group 4 Wireless'!E43</f>
        <v>1207183.5900000001</v>
      </c>
      <c r="F115" s="150">
        <f>'Group 4 Wireless'!F43</f>
        <v>1217800.55</v>
      </c>
      <c r="G115" s="150">
        <f>'Group 4 Wireless'!G43</f>
        <v>1532989.7200000002</v>
      </c>
      <c r="H115" s="149">
        <f>'Group 4 Wireless'!H43</f>
        <v>1416974.67</v>
      </c>
      <c r="I115" s="149">
        <f>'Group 4 Wireless'!I43</f>
        <v>1482351.81</v>
      </c>
      <c r="J115" s="149">
        <f>'Group 4 Wireless'!J43</f>
        <v>1428321.31</v>
      </c>
      <c r="K115" s="149">
        <f>'Group 4 Wireless'!K43</f>
        <v>1418764.34</v>
      </c>
      <c r="L115" s="149">
        <f>'Group 4 Wireless'!L43</f>
        <v>1776903.24</v>
      </c>
      <c r="M115" s="149">
        <f>'Group 4 Wireless'!M43</f>
        <v>1609869.73</v>
      </c>
      <c r="N115" s="149">
        <f>SUM(B115:M115)</f>
        <v>15927543.310000001</v>
      </c>
    </row>
    <row r="116" spans="1:14" x14ac:dyDescent="0.2">
      <c r="A116" s="65" t="s">
        <v>1</v>
      </c>
      <c r="B116" s="149">
        <f>'Group 4 Wireless'!B44</f>
        <v>211655.44</v>
      </c>
      <c r="C116" s="149">
        <f>'Group 4 Wireless'!C44</f>
        <v>236311.34</v>
      </c>
      <c r="D116" s="150">
        <f>'Group 4 Wireless'!D44</f>
        <v>209652.14</v>
      </c>
      <c r="E116" s="149">
        <f>'Group 4 Wireless'!E44</f>
        <v>225700.13999999998</v>
      </c>
      <c r="F116" s="150">
        <f>'Group 4 Wireless'!F44</f>
        <v>206974.12</v>
      </c>
      <c r="G116" s="150">
        <f>'Group 4 Wireless'!G44</f>
        <v>255420.48</v>
      </c>
      <c r="H116" s="149">
        <f>'Group 4 Wireless'!H44</f>
        <v>217589.48</v>
      </c>
      <c r="I116" s="149">
        <f>'Group 4 Wireless'!I44</f>
        <v>228929.30000000002</v>
      </c>
      <c r="J116" s="149">
        <f>'Group 4 Wireless'!J44</f>
        <v>240787.31999999998</v>
      </c>
      <c r="K116" s="149">
        <f>'Group 4 Wireless'!K44</f>
        <v>216822.47999999998</v>
      </c>
      <c r="L116" s="149">
        <f>'Group 4 Wireless'!L44</f>
        <v>244436.58</v>
      </c>
      <c r="M116" s="149">
        <f>'Group 4 Wireless'!M44</f>
        <v>217298.81999999998</v>
      </c>
      <c r="N116" s="149">
        <f>SUM(B116:M116)</f>
        <v>2711577.64</v>
      </c>
    </row>
    <row r="117" spans="1:14" x14ac:dyDescent="0.2">
      <c r="A117" s="65"/>
      <c r="B117" s="149"/>
      <c r="C117" s="149"/>
      <c r="D117" s="149"/>
      <c r="E117" s="149"/>
      <c r="F117" s="150"/>
      <c r="G117" s="149"/>
      <c r="H117" s="149"/>
      <c r="I117" s="149"/>
      <c r="J117" s="149"/>
      <c r="K117" s="149"/>
      <c r="L117" s="149"/>
      <c r="M117" s="149"/>
      <c r="N117" s="149"/>
    </row>
    <row r="118" spans="1:14" x14ac:dyDescent="0.2">
      <c r="A118" s="66" t="s">
        <v>5</v>
      </c>
      <c r="B118" s="157">
        <f>SUM(B112:B117)</f>
        <v>1249086.5</v>
      </c>
      <c r="C118" s="157">
        <f t="shared" ref="C118" si="27">SUM(C112:C117)</f>
        <v>1594139.35</v>
      </c>
      <c r="D118" s="158">
        <f t="shared" ref="D118:N118" si="28">SUM(D112:D117)</f>
        <v>1941883.27</v>
      </c>
      <c r="E118" s="157">
        <f t="shared" si="28"/>
        <v>1882581.79</v>
      </c>
      <c r="F118" s="158">
        <f t="shared" si="28"/>
        <v>1861272.62</v>
      </c>
      <c r="G118" s="158">
        <f t="shared" si="28"/>
        <v>2324893.52</v>
      </c>
      <c r="H118" s="157">
        <f t="shared" si="28"/>
        <v>2094524.93</v>
      </c>
      <c r="I118" s="157">
        <f>SUM(I112:I117)</f>
        <v>2171139.7000000002</v>
      </c>
      <c r="J118" s="157">
        <f>SUM(J112:J117)</f>
        <v>2107711.38</v>
      </c>
      <c r="K118" s="157">
        <f>SUM(K112:K117)</f>
        <v>2039046.05</v>
      </c>
      <c r="L118" s="157">
        <f t="shared" si="28"/>
        <v>2499665.19</v>
      </c>
      <c r="M118" s="157">
        <f>SUM(M112:M117)</f>
        <v>2252638.1</v>
      </c>
      <c r="N118" s="157">
        <f t="shared" si="28"/>
        <v>24018582.400000002</v>
      </c>
    </row>
    <row r="119" spans="1:14" x14ac:dyDescent="0.2">
      <c r="A119" s="114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</row>
    <row r="120" spans="1:14" x14ac:dyDescent="0.2">
      <c r="A120" s="68" t="s">
        <v>19</v>
      </c>
      <c r="B120" s="198" t="s">
        <v>69</v>
      </c>
      <c r="C120" s="198" t="s">
        <v>70</v>
      </c>
      <c r="D120" s="198" t="s">
        <v>71</v>
      </c>
      <c r="E120" s="198" t="s">
        <v>72</v>
      </c>
      <c r="F120" s="198" t="s">
        <v>73</v>
      </c>
      <c r="G120" s="198" t="s">
        <v>74</v>
      </c>
      <c r="H120" s="198" t="s">
        <v>75</v>
      </c>
      <c r="I120" s="198" t="s">
        <v>76</v>
      </c>
      <c r="J120" s="198" t="s">
        <v>77</v>
      </c>
      <c r="K120" s="198" t="s">
        <v>78</v>
      </c>
      <c r="L120" s="198" t="s">
        <v>79</v>
      </c>
      <c r="M120" s="198" t="s">
        <v>80</v>
      </c>
      <c r="N120" s="199" t="s">
        <v>0</v>
      </c>
    </row>
    <row r="121" spans="1:14" x14ac:dyDescent="0.2">
      <c r="A121" s="65" t="s">
        <v>8</v>
      </c>
      <c r="B121" s="69">
        <f>'Group 4 Wireless'!B49</f>
        <v>1228</v>
      </c>
      <c r="C121" s="69">
        <f>'Group 4 Wireless'!C49</f>
        <v>1190</v>
      </c>
      <c r="D121" s="69">
        <f>'Group 4 Wireless'!D49</f>
        <v>1092</v>
      </c>
      <c r="E121" s="69">
        <f>'Group 4 Wireless'!E49</f>
        <v>1175</v>
      </c>
      <c r="F121" s="69">
        <f>'Group 4 Wireless'!F49</f>
        <v>1129</v>
      </c>
      <c r="G121" s="69">
        <f>'Group 4 Wireless'!G49</f>
        <v>1300</v>
      </c>
      <c r="H121" s="69">
        <f>'Group 4 Wireless'!H49</f>
        <v>1149</v>
      </c>
      <c r="I121" s="69">
        <f>'Group 4 Wireless'!I49</f>
        <v>1146</v>
      </c>
      <c r="J121" s="69">
        <f>'Group 4 Wireless'!J49</f>
        <v>1122</v>
      </c>
      <c r="K121" s="69">
        <f>'Group 4 Wireless'!K49</f>
        <v>1050</v>
      </c>
      <c r="L121" s="69">
        <f>'Group 4 Wireless'!L49</f>
        <v>1254</v>
      </c>
      <c r="M121" s="69">
        <f>'Group 4 Wireless'!M49</f>
        <v>1056</v>
      </c>
      <c r="N121" s="69">
        <f>SUM(B121:M121)</f>
        <v>13891</v>
      </c>
    </row>
    <row r="122" spans="1:14" x14ac:dyDescent="0.2">
      <c r="A122" s="65" t="s">
        <v>9</v>
      </c>
      <c r="B122" s="69">
        <f>'Group 4 Wireless'!B50</f>
        <v>1546</v>
      </c>
      <c r="C122" s="69">
        <f>'Group 4 Wireless'!C50</f>
        <v>1726</v>
      </c>
      <c r="D122" s="69">
        <f>'Group 4 Wireless'!D50</f>
        <v>1506</v>
      </c>
      <c r="E122" s="69">
        <f>'Group 4 Wireless'!E50</f>
        <v>1631</v>
      </c>
      <c r="F122" s="69">
        <f>'Group 4 Wireless'!F50</f>
        <v>84</v>
      </c>
      <c r="G122" s="69">
        <f>'Group 4 Wireless'!G50</f>
        <v>1956</v>
      </c>
      <c r="H122" s="69">
        <f>'Group 4 Wireless'!H50</f>
        <v>1752</v>
      </c>
      <c r="I122" s="69">
        <f>'Group 4 Wireless'!I50</f>
        <v>1714</v>
      </c>
      <c r="J122" s="69">
        <f>'Group 4 Wireless'!J50</f>
        <v>1610</v>
      </c>
      <c r="K122" s="69">
        <f>'Group 4 Wireless'!K50</f>
        <v>1477</v>
      </c>
      <c r="L122" s="69">
        <f>'Group 4 Wireless'!L50</f>
        <v>1751</v>
      </c>
      <c r="M122" s="69">
        <f>'Group 4 Wireless'!M50</f>
        <v>1640</v>
      </c>
      <c r="N122" s="69">
        <f>SUM(B122:M122)</f>
        <v>18393</v>
      </c>
    </row>
    <row r="123" spans="1:14" x14ac:dyDescent="0.2">
      <c r="A123" s="65" t="s">
        <v>23</v>
      </c>
      <c r="B123" s="69">
        <f>'Group 4 Wireless'!B51</f>
        <v>454</v>
      </c>
      <c r="C123" s="69">
        <f>'Group 4 Wireless'!C51</f>
        <v>721</v>
      </c>
      <c r="D123" s="69">
        <f>'Group 4 Wireless'!D51</f>
        <v>630</v>
      </c>
      <c r="E123" s="69">
        <f>'Group 4 Wireless'!E51</f>
        <v>721</v>
      </c>
      <c r="F123" s="69">
        <f>'Group 4 Wireless'!F51</f>
        <v>684</v>
      </c>
      <c r="G123" s="69">
        <f>'Group 4 Wireless'!G51</f>
        <v>923</v>
      </c>
      <c r="H123" s="69">
        <f>'Group 4 Wireless'!H51</f>
        <v>726</v>
      </c>
      <c r="I123" s="69">
        <f>'Group 4 Wireless'!I51</f>
        <v>751</v>
      </c>
      <c r="J123" s="69">
        <f>'Group 4 Wireless'!J51</f>
        <v>682</v>
      </c>
      <c r="K123" s="69">
        <f>'Group 4 Wireless'!K51</f>
        <v>613</v>
      </c>
      <c r="L123" s="69">
        <f>'Group 4 Wireless'!L51</f>
        <v>698</v>
      </c>
      <c r="M123" s="69">
        <f>'Group 4 Wireless'!M51</f>
        <v>630</v>
      </c>
      <c r="N123" s="69">
        <f>SUM(B123:M123)</f>
        <v>8233</v>
      </c>
    </row>
    <row r="124" spans="1:14" x14ac:dyDescent="0.2">
      <c r="A124" s="65" t="s">
        <v>24</v>
      </c>
      <c r="B124" s="69">
        <f>'Group 4 Wireless'!B52</f>
        <v>1865</v>
      </c>
      <c r="C124" s="69">
        <f>'Group 4 Wireless'!C52</f>
        <v>2725</v>
      </c>
      <c r="D124" s="69">
        <f>'Group 4 Wireless'!D52</f>
        <v>6606</v>
      </c>
      <c r="E124" s="69">
        <f>'Group 4 Wireless'!E52</f>
        <v>5538</v>
      </c>
      <c r="F124" s="69">
        <f>'Group 4 Wireless'!F52</f>
        <v>5259</v>
      </c>
      <c r="G124" s="69">
        <f>'Group 4 Wireless'!G52</f>
        <v>6626</v>
      </c>
      <c r="H124" s="69">
        <f>'Group 4 Wireless'!H52</f>
        <v>6076</v>
      </c>
      <c r="I124" s="69">
        <f>'Group 4 Wireless'!I52</f>
        <v>6213</v>
      </c>
      <c r="J124" s="69">
        <f>'Group 4 Wireless'!J52</f>
        <v>5870</v>
      </c>
      <c r="K124" s="69">
        <f>'Group 4 Wireless'!K52</f>
        <v>5594</v>
      </c>
      <c r="L124" s="69">
        <f>'Group 4 Wireless'!L52</f>
        <v>7063</v>
      </c>
      <c r="M124" s="69">
        <f>'Group 4 Wireless'!M52</f>
        <v>6035</v>
      </c>
      <c r="N124" s="69">
        <f>SUM(B124:M124)</f>
        <v>65470</v>
      </c>
    </row>
    <row r="125" spans="1:14" x14ac:dyDescent="0.2">
      <c r="A125" s="65" t="s">
        <v>1</v>
      </c>
      <c r="B125" s="69">
        <f>'Group 4 Wireless'!B53</f>
        <v>1297</v>
      </c>
      <c r="C125" s="69">
        <f>'Group 4 Wireless'!C53</f>
        <v>1442</v>
      </c>
      <c r="D125" s="69">
        <f>'Group 4 Wireless'!D53</f>
        <v>1290</v>
      </c>
      <c r="E125" s="69">
        <f>'Group 4 Wireless'!E53</f>
        <v>1382</v>
      </c>
      <c r="F125" s="69">
        <f>'Group 4 Wireless'!F53</f>
        <v>1258</v>
      </c>
      <c r="G125" s="69">
        <f>'Group 4 Wireless'!G53</f>
        <v>1533</v>
      </c>
      <c r="H125" s="69">
        <f>'Group 4 Wireless'!H53</f>
        <v>1355</v>
      </c>
      <c r="I125" s="69">
        <f>'Group 4 Wireless'!I53</f>
        <v>1400</v>
      </c>
      <c r="J125" s="69">
        <f>'Group 4 Wireless'!J53</f>
        <v>1471</v>
      </c>
      <c r="K125" s="69">
        <f>'Group 4 Wireless'!K53</f>
        <v>1321</v>
      </c>
      <c r="L125" s="69">
        <f>'Group 4 Wireless'!L53</f>
        <v>1528</v>
      </c>
      <c r="M125" s="69">
        <f>'Group 4 Wireless'!M53</f>
        <v>1363</v>
      </c>
      <c r="N125" s="69">
        <f>SUM(B125:M125)</f>
        <v>16640</v>
      </c>
    </row>
    <row r="126" spans="1:14" x14ac:dyDescent="0.2">
      <c r="A126" s="65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</row>
    <row r="127" spans="1:14" x14ac:dyDescent="0.2">
      <c r="A127" s="66" t="s">
        <v>11</v>
      </c>
      <c r="B127" s="159">
        <f>SUM(B121:B126)</f>
        <v>6390</v>
      </c>
      <c r="C127" s="159">
        <f t="shared" ref="C127" si="29">SUM(C121:C126)</f>
        <v>7804</v>
      </c>
      <c r="D127" s="159">
        <f t="shared" ref="D127:N127" si="30">SUM(D121:D126)</f>
        <v>11124</v>
      </c>
      <c r="E127" s="159">
        <f t="shared" si="30"/>
        <v>10447</v>
      </c>
      <c r="F127" s="159">
        <f t="shared" si="30"/>
        <v>8414</v>
      </c>
      <c r="G127" s="159">
        <f t="shared" si="30"/>
        <v>12338</v>
      </c>
      <c r="H127" s="159">
        <f t="shared" si="30"/>
        <v>11058</v>
      </c>
      <c r="I127" s="159">
        <f>SUM(I121:I126)</f>
        <v>11224</v>
      </c>
      <c r="J127" s="159">
        <f>SUM(J121:J126)</f>
        <v>10755</v>
      </c>
      <c r="K127" s="159">
        <f>SUM(K121:K126)</f>
        <v>10055</v>
      </c>
      <c r="L127" s="159">
        <f t="shared" si="30"/>
        <v>12294</v>
      </c>
      <c r="M127" s="159">
        <f>SUM(M121:M126)</f>
        <v>10724</v>
      </c>
      <c r="N127" s="159">
        <f t="shared" si="30"/>
        <v>122627</v>
      </c>
    </row>
    <row r="128" spans="1:14" x14ac:dyDescent="0.2">
      <c r="A128" s="101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3"/>
    </row>
    <row r="129" spans="1:15" ht="11.25" customHeight="1" x14ac:dyDescent="0.2">
      <c r="A129" s="117" t="s">
        <v>18</v>
      </c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</row>
    <row r="130" spans="1:15" s="64" customFormat="1" x14ac:dyDescent="0.2">
      <c r="A130" s="70" t="s">
        <v>4</v>
      </c>
      <c r="B130" s="198" t="s">
        <v>69</v>
      </c>
      <c r="C130" s="198" t="s">
        <v>70</v>
      </c>
      <c r="D130" s="198" t="s">
        <v>71</v>
      </c>
      <c r="E130" s="198" t="s">
        <v>72</v>
      </c>
      <c r="F130" s="198" t="s">
        <v>73</v>
      </c>
      <c r="G130" s="198" t="s">
        <v>74</v>
      </c>
      <c r="H130" s="198" t="s">
        <v>75</v>
      </c>
      <c r="I130" s="198" t="s">
        <v>76</v>
      </c>
      <c r="J130" s="198" t="s">
        <v>77</v>
      </c>
      <c r="K130" s="198" t="s">
        <v>78</v>
      </c>
      <c r="L130" s="198" t="s">
        <v>79</v>
      </c>
      <c r="M130" s="198" t="s">
        <v>80</v>
      </c>
      <c r="N130" s="199" t="s">
        <v>0</v>
      </c>
    </row>
    <row r="131" spans="1:15" x14ac:dyDescent="0.2">
      <c r="A131" s="71" t="s">
        <v>8</v>
      </c>
      <c r="B131" s="152">
        <f>'Group 6 Remotes'!B3</f>
        <v>45344</v>
      </c>
      <c r="C131" s="152">
        <f>'Group 6 Remotes'!C3</f>
        <v>46704.32</v>
      </c>
      <c r="D131" s="152">
        <f>'Group 6 Remotes'!D3</f>
        <v>37975.599999999999</v>
      </c>
      <c r="E131" s="153">
        <f>'Group 6 Remotes'!E3</f>
        <v>39676</v>
      </c>
      <c r="F131" s="153">
        <f>'Group 6 Remotes'!F3</f>
        <v>39109.199999999997</v>
      </c>
      <c r="G131" s="153">
        <f>'Group 6 Remotes'!G3</f>
        <v>50671.92</v>
      </c>
      <c r="H131" s="152">
        <f>'Group 6 Remotes'!H3</f>
        <v>43190.16</v>
      </c>
      <c r="I131" s="152">
        <f>'Group 6 Remotes'!I3</f>
        <v>47044.4</v>
      </c>
      <c r="J131" s="152">
        <f>'Group 6 Remotes'!J3</f>
        <v>46817.68</v>
      </c>
      <c r="K131" s="152">
        <f>'Group 6 Remotes'!K3</f>
        <v>44323.76</v>
      </c>
      <c r="L131" s="152">
        <f>'Group 6 Remotes'!L3</f>
        <v>48178</v>
      </c>
      <c r="M131" s="152">
        <f>'Group 6 Remotes'!M3</f>
        <v>41943.199999999997</v>
      </c>
      <c r="N131" s="154">
        <f>SUM(B131:M131)</f>
        <v>530978.24</v>
      </c>
    </row>
    <row r="132" spans="1:15" x14ac:dyDescent="0.2">
      <c r="A132" s="71" t="s">
        <v>9</v>
      </c>
      <c r="B132" s="152">
        <f>'Group 6 Remotes'!B4</f>
        <v>54240.160000000003</v>
      </c>
      <c r="C132" s="152">
        <f>'Group 6 Remotes'!C4</f>
        <v>60164</v>
      </c>
      <c r="D132" s="153">
        <f>'Group 6 Remotes'!D4</f>
        <v>50352.639999999999</v>
      </c>
      <c r="E132" s="153">
        <f>'Group 6 Remotes'!E4</f>
        <v>56183.92</v>
      </c>
      <c r="F132" s="153">
        <f>'Group 6 Remotes'!F4</f>
        <v>54425.279999999999</v>
      </c>
      <c r="G132" s="153">
        <f>'Group 6 Remotes'!G4</f>
        <v>65162.239999999998</v>
      </c>
      <c r="H132" s="152">
        <f>'Group 6 Remotes'!H4</f>
        <v>57664.88</v>
      </c>
      <c r="I132" s="152">
        <f>'Group 6 Remotes'!I4</f>
        <v>55998.8</v>
      </c>
      <c r="J132" s="152">
        <f>'Group 6 Remotes'!J4</f>
        <v>55628.56</v>
      </c>
      <c r="K132" s="152">
        <f>'Group 6 Remotes'!K4</f>
        <v>46280</v>
      </c>
      <c r="L132" s="152">
        <f>'Group 6 Remotes'!L4</f>
        <v>56369.04</v>
      </c>
      <c r="M132" s="152">
        <f>'Group 6 Remotes'!M4</f>
        <v>51648.480000000003</v>
      </c>
      <c r="N132" s="154">
        <f>SUM(B132:M132)</f>
        <v>664118</v>
      </c>
    </row>
    <row r="133" spans="1:15" x14ac:dyDescent="0.2">
      <c r="A133" s="65" t="s">
        <v>23</v>
      </c>
      <c r="B133" s="152">
        <f>'Group 6 Remotes'!B5</f>
        <v>16290.56</v>
      </c>
      <c r="C133" s="152">
        <f>'Group 6 Remotes'!C5</f>
        <v>45169.280000000006</v>
      </c>
      <c r="D133" s="153">
        <f>'Group 6 Remotes'!D5</f>
        <v>41652</v>
      </c>
      <c r="E133" s="153">
        <f>'Group 6 Remotes'!E5</f>
        <v>37764.480000000003</v>
      </c>
      <c r="F133" s="153">
        <f>'Group 6 Remotes'!F5</f>
        <v>34247.199999999997</v>
      </c>
      <c r="G133" s="153">
        <f>'Group 6 Remotes'!G5</f>
        <v>43132.959999999999</v>
      </c>
      <c r="H133" s="152">
        <f>'Group 6 Remotes'!H5</f>
        <v>37671.920000000006</v>
      </c>
      <c r="I133" s="152">
        <f>'Group 6 Remotes'!I5</f>
        <v>43966</v>
      </c>
      <c r="J133" s="152">
        <f>'Group 6 Remotes'!J5</f>
        <v>34710</v>
      </c>
      <c r="K133" s="152">
        <f>'Group 6 Remotes'!K5</f>
        <v>30822.48</v>
      </c>
      <c r="L133" s="152">
        <f>'Group 6 Remotes'!L5</f>
        <v>36468.639999999999</v>
      </c>
      <c r="M133" s="152">
        <f>'Group 6 Remotes'!M5</f>
        <v>31562.959999999999</v>
      </c>
      <c r="N133" s="154">
        <f>SUM(B133:M133)</f>
        <v>433458.48000000004</v>
      </c>
    </row>
    <row r="134" spans="1:15" x14ac:dyDescent="0.2">
      <c r="A134" s="65" t="s">
        <v>24</v>
      </c>
      <c r="B134" s="152">
        <f>'Group 6 Remotes'!B6</f>
        <v>181579.19999999998</v>
      </c>
      <c r="C134" s="152">
        <f>'Group 6 Remotes'!C6</f>
        <v>184889.76</v>
      </c>
      <c r="D134" s="153">
        <f>'Group 6 Remotes'!D6</f>
        <v>189103.2</v>
      </c>
      <c r="E134" s="153">
        <f>'Group 6 Remotes'!E6</f>
        <v>200539.68</v>
      </c>
      <c r="F134" s="153">
        <f>'Group 6 Remotes'!F6</f>
        <v>200740.31999999998</v>
      </c>
      <c r="G134" s="153">
        <f>'Group 6 Remotes'!G6</f>
        <v>254311.2</v>
      </c>
      <c r="H134" s="152">
        <f>'Group 6 Remotes'!H6</f>
        <v>232240.80000000002</v>
      </c>
      <c r="I134" s="152">
        <f>'Group 6 Remotes'!I6</f>
        <v>238962.24</v>
      </c>
      <c r="J134" s="152">
        <f>'Group 6 Remotes'!J6</f>
        <v>228428.64</v>
      </c>
      <c r="K134" s="152">
        <f>'Group 6 Remotes'!K6</f>
        <v>207361.44</v>
      </c>
      <c r="L134" s="152">
        <f>'Group 6 Remotes'!L6</f>
        <v>256919.52</v>
      </c>
      <c r="M134" s="152">
        <f>'Group 6 Remotes'!M6</f>
        <v>237457.44</v>
      </c>
      <c r="N134" s="154">
        <f>SUM(B134:M134)</f>
        <v>2612533.44</v>
      </c>
    </row>
    <row r="135" spans="1:15" x14ac:dyDescent="0.2">
      <c r="A135" s="65" t="s">
        <v>1</v>
      </c>
      <c r="B135" s="152">
        <f>'Group 6 Remotes'!B7</f>
        <v>169384.80000000002</v>
      </c>
      <c r="C135" s="152">
        <f>'Group 6 Remotes'!C7</f>
        <v>164664.24</v>
      </c>
      <c r="D135" s="153">
        <f>'Group 6 Remotes'!D7</f>
        <v>155130.56</v>
      </c>
      <c r="E135" s="153">
        <f>'Group 6 Remotes'!E7</f>
        <v>159666</v>
      </c>
      <c r="F135" s="153">
        <f>'Group 6 Remotes'!F7</f>
        <v>167811.28</v>
      </c>
      <c r="G135" s="153">
        <f>'Group 6 Remotes'!G7</f>
        <v>212240.08</v>
      </c>
      <c r="H135" s="152">
        <f>'Group 6 Remotes'!H7</f>
        <v>179196.16</v>
      </c>
      <c r="I135" s="152">
        <f>'Group 6 Remotes'!I7</f>
        <v>175123.52</v>
      </c>
      <c r="J135" s="152">
        <f>'Group 6 Remotes'!J7</f>
        <v>169755.03999999998</v>
      </c>
      <c r="K135" s="152">
        <f>'Group 6 Remotes'!K7</f>
        <v>163923.75999999998</v>
      </c>
      <c r="L135" s="152">
        <f>'Group 6 Remotes'!L7</f>
        <v>198263.52</v>
      </c>
      <c r="M135" s="152">
        <f>'Group 6 Remotes'!M7</f>
        <v>180769.68</v>
      </c>
      <c r="N135" s="154">
        <f>SUM(B135:M135)</f>
        <v>2095928.6400000001</v>
      </c>
    </row>
    <row r="136" spans="1:15" x14ac:dyDescent="0.2">
      <c r="A136" s="65"/>
      <c r="B136" s="152"/>
      <c r="C136" s="152"/>
      <c r="D136" s="152"/>
      <c r="E136" s="153"/>
      <c r="F136" s="153"/>
      <c r="G136" s="152"/>
      <c r="H136" s="152"/>
      <c r="I136" s="152"/>
      <c r="J136" s="152"/>
      <c r="K136" s="152"/>
      <c r="L136" s="152"/>
      <c r="M136" s="152"/>
      <c r="N136" s="154"/>
      <c r="O136" s="67"/>
    </row>
    <row r="137" spans="1:15" x14ac:dyDescent="0.2">
      <c r="A137" s="66" t="s">
        <v>5</v>
      </c>
      <c r="B137" s="162">
        <f>SUM(B131:B136)</f>
        <v>466838.72</v>
      </c>
      <c r="C137" s="163">
        <f t="shared" ref="C137" si="31">SUM(C131:C136)</f>
        <v>501591.6</v>
      </c>
      <c r="D137" s="164">
        <f t="shared" ref="D137:N137" si="32">SUM(D131:D136)</f>
        <v>474214</v>
      </c>
      <c r="E137" s="164">
        <f t="shared" si="32"/>
        <v>493830.07999999996</v>
      </c>
      <c r="F137" s="164">
        <f t="shared" si="32"/>
        <v>496333.28</v>
      </c>
      <c r="G137" s="164">
        <f t="shared" si="32"/>
        <v>625518.4</v>
      </c>
      <c r="H137" s="163">
        <f t="shared" si="32"/>
        <v>549963.92000000004</v>
      </c>
      <c r="I137" s="163">
        <f>SUM(I131:I136)</f>
        <v>561094.96</v>
      </c>
      <c r="J137" s="163">
        <f>SUM(J131:J136)</f>
        <v>535339.91999999993</v>
      </c>
      <c r="K137" s="163">
        <f>SUM(K131:K136)</f>
        <v>492711.43999999994</v>
      </c>
      <c r="L137" s="163">
        <f t="shared" si="32"/>
        <v>596198.72</v>
      </c>
      <c r="M137" s="163">
        <f>SUM(M131:M136)</f>
        <v>543381.76000000001</v>
      </c>
      <c r="N137" s="162">
        <f t="shared" si="32"/>
        <v>6337016.8000000007</v>
      </c>
    </row>
    <row r="138" spans="1:15" ht="12" customHeight="1" x14ac:dyDescent="0.2">
      <c r="A138" s="98"/>
      <c r="B138" s="98"/>
      <c r="C138" s="98"/>
      <c r="D138" s="98"/>
      <c r="E138" s="142"/>
      <c r="F138" s="98"/>
      <c r="G138" s="98"/>
      <c r="H138" s="98"/>
      <c r="I138" s="98"/>
      <c r="J138" s="98"/>
      <c r="K138" s="98"/>
      <c r="L138" s="98"/>
      <c r="M138" s="98"/>
      <c r="N138" s="98"/>
    </row>
    <row r="139" spans="1:15" x14ac:dyDescent="0.2">
      <c r="A139" s="68" t="s">
        <v>19</v>
      </c>
      <c r="B139" s="198" t="s">
        <v>69</v>
      </c>
      <c r="C139" s="198" t="s">
        <v>70</v>
      </c>
      <c r="D139" s="198" t="s">
        <v>71</v>
      </c>
      <c r="E139" s="198" t="s">
        <v>72</v>
      </c>
      <c r="F139" s="198" t="s">
        <v>73</v>
      </c>
      <c r="G139" s="198" t="s">
        <v>74</v>
      </c>
      <c r="H139" s="198" t="s">
        <v>75</v>
      </c>
      <c r="I139" s="198" t="s">
        <v>76</v>
      </c>
      <c r="J139" s="198" t="s">
        <v>77</v>
      </c>
      <c r="K139" s="198" t="s">
        <v>78</v>
      </c>
      <c r="L139" s="198" t="s">
        <v>79</v>
      </c>
      <c r="M139" s="198" t="s">
        <v>80</v>
      </c>
      <c r="N139" s="199" t="s">
        <v>0</v>
      </c>
    </row>
    <row r="140" spans="1:15" x14ac:dyDescent="0.2">
      <c r="A140" s="72" t="s">
        <v>8</v>
      </c>
      <c r="B140" s="73">
        <f>'Group 6 Remotes'!B22</f>
        <v>398</v>
      </c>
      <c r="C140" s="73">
        <f>'Group 6 Remotes'!C22</f>
        <v>412</v>
      </c>
      <c r="D140" s="73">
        <f>'Group 6 Remotes'!D22</f>
        <v>334</v>
      </c>
      <c r="E140" s="73">
        <f>'Group 6 Remotes'!E22</f>
        <v>346</v>
      </c>
      <c r="F140" s="73">
        <f>'Group 6 Remotes'!F22</f>
        <v>345</v>
      </c>
      <c r="G140" s="73">
        <f>'Group 6 Remotes'!G22</f>
        <v>446</v>
      </c>
      <c r="H140" s="73">
        <f>'Group 6 Remotes'!H22</f>
        <v>378</v>
      </c>
      <c r="I140" s="73">
        <f>'Group 6 Remotes'!I22</f>
        <v>354</v>
      </c>
      <c r="J140" s="73">
        <f>'Group 6 Remotes'!J22</f>
        <v>410</v>
      </c>
      <c r="K140" s="73">
        <f>'Group 6 Remotes'!K22</f>
        <v>389</v>
      </c>
      <c r="L140" s="73">
        <f>'Group 6 Remotes'!L22</f>
        <v>423</v>
      </c>
      <c r="M140" s="73">
        <f>'Group 6 Remotes'!M22</f>
        <v>370</v>
      </c>
      <c r="N140" s="74">
        <f>SUM(B140:M140)</f>
        <v>4605</v>
      </c>
    </row>
    <row r="141" spans="1:15" x14ac:dyDescent="0.2">
      <c r="A141" s="72" t="s">
        <v>9</v>
      </c>
      <c r="B141" s="73">
        <f>'Group 6 Remotes'!B23</f>
        <v>580</v>
      </c>
      <c r="C141" s="73">
        <f>'Group 6 Remotes'!C23</f>
        <v>648</v>
      </c>
      <c r="D141" s="73">
        <f>'Group 6 Remotes'!D23</f>
        <v>541</v>
      </c>
      <c r="E141" s="73">
        <f>'Group 6 Remotes'!E23</f>
        <v>607</v>
      </c>
      <c r="F141" s="73">
        <f>'Group 6 Remotes'!F23</f>
        <v>585</v>
      </c>
      <c r="G141" s="73">
        <f>'Group 6 Remotes'!G23</f>
        <v>697</v>
      </c>
      <c r="H141" s="73">
        <f>'Group 6 Remotes'!H23</f>
        <v>617</v>
      </c>
      <c r="I141" s="73">
        <f>'Group 6 Remotes'!I23</f>
        <v>605</v>
      </c>
      <c r="J141" s="73">
        <f>'Group 6 Remotes'!J23</f>
        <v>595</v>
      </c>
      <c r="K141" s="73">
        <f>'Group 6 Remotes'!K23</f>
        <v>499</v>
      </c>
      <c r="L141" s="73">
        <f>'Group 6 Remotes'!L23</f>
        <v>605</v>
      </c>
      <c r="M141" s="73">
        <f>'Group 6 Remotes'!M23</f>
        <v>556</v>
      </c>
      <c r="N141" s="74">
        <f>SUM(B141:M141)</f>
        <v>7135</v>
      </c>
    </row>
    <row r="142" spans="1:15" x14ac:dyDescent="0.2">
      <c r="A142" s="71" t="s">
        <v>23</v>
      </c>
      <c r="B142" s="73">
        <f>'Group 6 Remotes'!B24</f>
        <v>174</v>
      </c>
      <c r="C142" s="73">
        <f>'Group 6 Remotes'!C24</f>
        <v>487</v>
      </c>
      <c r="D142" s="73">
        <f>'Group 6 Remotes'!D24</f>
        <v>450</v>
      </c>
      <c r="E142" s="73">
        <f>'Group 6 Remotes'!E24</f>
        <v>408</v>
      </c>
      <c r="F142" s="73">
        <f>'Group 6 Remotes'!F24</f>
        <v>368</v>
      </c>
      <c r="G142" s="73">
        <f>'Group 6 Remotes'!G24</f>
        <v>466</v>
      </c>
      <c r="H142" s="73">
        <f>'Group 6 Remotes'!H24</f>
        <v>404</v>
      </c>
      <c r="I142" s="73">
        <f>'Group 6 Remotes'!I24</f>
        <v>475</v>
      </c>
      <c r="J142" s="73">
        <f>'Group 6 Remotes'!J24</f>
        <v>373</v>
      </c>
      <c r="K142" s="73">
        <f>'Group 6 Remotes'!K24</f>
        <v>332</v>
      </c>
      <c r="L142" s="73">
        <f>'Group 6 Remotes'!L24</f>
        <v>392</v>
      </c>
      <c r="M142" s="73">
        <f>'Group 6 Remotes'!M24</f>
        <v>341</v>
      </c>
      <c r="N142" s="74">
        <f>SUM(B142:M142)</f>
        <v>4670</v>
      </c>
    </row>
    <row r="143" spans="1:15" x14ac:dyDescent="0.2">
      <c r="A143" s="65" t="s">
        <v>24</v>
      </c>
      <c r="B143" s="73">
        <f>'Group 6 Remotes'!B25</f>
        <v>1802</v>
      </c>
      <c r="C143" s="73">
        <f>'Group 6 Remotes'!C25</f>
        <v>1835</v>
      </c>
      <c r="D143" s="73">
        <f>'Group 6 Remotes'!D25</f>
        <v>1880</v>
      </c>
      <c r="E143" s="73">
        <f>'Group 6 Remotes'!E25</f>
        <v>1994</v>
      </c>
      <c r="F143" s="73">
        <f>'Group 6 Remotes'!F25</f>
        <v>1998</v>
      </c>
      <c r="G143" s="73">
        <f>'Group 6 Remotes'!G25</f>
        <v>2529</v>
      </c>
      <c r="H143" s="73">
        <f>'Group 6 Remotes'!H25</f>
        <v>2307</v>
      </c>
      <c r="I143" s="73">
        <f>'Group 6 Remotes'!I25</f>
        <v>2376</v>
      </c>
      <c r="J143" s="73">
        <f>'Group 6 Remotes'!J25</f>
        <v>2275</v>
      </c>
      <c r="K143" s="73">
        <f>'Group 6 Remotes'!K25</f>
        <v>2062</v>
      </c>
      <c r="L143" s="73">
        <f>'Group 6 Remotes'!L25</f>
        <v>2552</v>
      </c>
      <c r="M143" s="73">
        <f>'Group 6 Remotes'!M25</f>
        <v>2366</v>
      </c>
      <c r="N143" s="74">
        <f>SUM(B143:M143)</f>
        <v>25976</v>
      </c>
    </row>
    <row r="144" spans="1:15" x14ac:dyDescent="0.2">
      <c r="A144" s="71" t="s">
        <v>1</v>
      </c>
      <c r="B144" s="73">
        <f>'Group 6 Remotes'!B26</f>
        <v>1822</v>
      </c>
      <c r="C144" s="73">
        <f>'Group 6 Remotes'!C26</f>
        <v>1766</v>
      </c>
      <c r="D144" s="73">
        <f>'Group 6 Remotes'!D26</f>
        <v>1673</v>
      </c>
      <c r="E144" s="73">
        <f>'Group 6 Remotes'!E26</f>
        <v>1722</v>
      </c>
      <c r="F144" s="73">
        <f>'Group 6 Remotes'!F26</f>
        <v>1810</v>
      </c>
      <c r="G144" s="73">
        <f>'Group 6 Remotes'!G26</f>
        <v>2282</v>
      </c>
      <c r="H144" s="73">
        <f>'Group 6 Remotes'!H26</f>
        <v>1931</v>
      </c>
      <c r="I144" s="73">
        <f>'Group 6 Remotes'!I26</f>
        <v>1889</v>
      </c>
      <c r="J144" s="73">
        <f>'Group 6 Remotes'!J26</f>
        <v>1827</v>
      </c>
      <c r="K144" s="73">
        <f>'Group 6 Remotes'!K26</f>
        <v>1761</v>
      </c>
      <c r="L144" s="73">
        <f>'Group 6 Remotes'!L26</f>
        <v>2130</v>
      </c>
      <c r="M144" s="73">
        <f>'Group 6 Remotes'!M26</f>
        <v>1945</v>
      </c>
      <c r="N144" s="74">
        <f>SUM(B144:M144)</f>
        <v>22558</v>
      </c>
    </row>
    <row r="145" spans="1:15" x14ac:dyDescent="0.2">
      <c r="A145" s="71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4"/>
    </row>
    <row r="146" spans="1:15" x14ac:dyDescent="0.2">
      <c r="A146" s="75" t="s">
        <v>7</v>
      </c>
      <c r="B146" s="165">
        <f>SUM(B140:B145)</f>
        <v>4776</v>
      </c>
      <c r="C146" s="165">
        <f t="shared" ref="C146" si="33">SUM(C140:C145)</f>
        <v>5148</v>
      </c>
      <c r="D146" s="165">
        <f t="shared" ref="D146:N146" si="34">SUM(D140:D145)</f>
        <v>4878</v>
      </c>
      <c r="E146" s="165">
        <f t="shared" si="34"/>
        <v>5077</v>
      </c>
      <c r="F146" s="165">
        <f t="shared" si="34"/>
        <v>5106</v>
      </c>
      <c r="G146" s="165">
        <f t="shared" si="34"/>
        <v>6420</v>
      </c>
      <c r="H146" s="165">
        <f t="shared" si="34"/>
        <v>5637</v>
      </c>
      <c r="I146" s="165">
        <f>SUM(I140:I145)</f>
        <v>5699</v>
      </c>
      <c r="J146" s="165">
        <f>SUM(J140:J145)</f>
        <v>5480</v>
      </c>
      <c r="K146" s="165">
        <f>SUM(K140:K145)</f>
        <v>5043</v>
      </c>
      <c r="L146" s="165">
        <f t="shared" si="34"/>
        <v>6102</v>
      </c>
      <c r="M146" s="165">
        <f t="shared" si="34"/>
        <v>5578</v>
      </c>
      <c r="N146" s="165">
        <f t="shared" si="34"/>
        <v>64944</v>
      </c>
    </row>
    <row r="147" spans="1:15" s="126" customFormat="1" ht="14.25" customHeight="1" x14ac:dyDescent="0.2">
      <c r="A147" s="98"/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</row>
    <row r="148" spans="1:15" x14ac:dyDescent="0.2">
      <c r="A148" s="117" t="s">
        <v>49</v>
      </c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6"/>
    </row>
    <row r="149" spans="1:15" s="64" customFormat="1" x14ac:dyDescent="0.2">
      <c r="A149" s="62" t="s">
        <v>4</v>
      </c>
      <c r="B149" s="198" t="s">
        <v>69</v>
      </c>
      <c r="C149" s="198" t="s">
        <v>70</v>
      </c>
      <c r="D149" s="198" t="s">
        <v>71</v>
      </c>
      <c r="E149" s="198" t="s">
        <v>72</v>
      </c>
      <c r="F149" s="198" t="s">
        <v>73</v>
      </c>
      <c r="G149" s="198" t="s">
        <v>74</v>
      </c>
      <c r="H149" s="198" t="s">
        <v>75</v>
      </c>
      <c r="I149" s="198" t="s">
        <v>76</v>
      </c>
      <c r="J149" s="198" t="s">
        <v>77</v>
      </c>
      <c r="K149" s="198" t="s">
        <v>78</v>
      </c>
      <c r="L149" s="198" t="s">
        <v>79</v>
      </c>
      <c r="M149" s="198" t="s">
        <v>80</v>
      </c>
      <c r="N149" s="199" t="s">
        <v>0</v>
      </c>
    </row>
    <row r="150" spans="1:15" s="64" customFormat="1" x14ac:dyDescent="0.2">
      <c r="A150" s="15" t="s">
        <v>9</v>
      </c>
      <c r="B150" s="149"/>
      <c r="C150" s="149">
        <f>'Group 7 - CROS Non-R'!C3</f>
        <v>7152.08</v>
      </c>
      <c r="D150" s="149">
        <f>'Group 7 - CROS Non-R'!D3</f>
        <v>8395.92</v>
      </c>
      <c r="E150" s="149">
        <f>'Group 7 - CROS Non-R'!E3</f>
        <v>7774</v>
      </c>
      <c r="F150" s="149">
        <f>'Group 7 - CROS Non-R'!F3</f>
        <v>7152.08</v>
      </c>
      <c r="G150" s="149">
        <f>'Group 7 - CROS Non-R'!G3</f>
        <v>8706.8799999999992</v>
      </c>
      <c r="H150" s="149">
        <f>'Group 7 - CROS Non-R'!H3</f>
        <v>9328.7999999999993</v>
      </c>
      <c r="I150" s="149">
        <f>'Group 7 - CROS Non-R'!I3</f>
        <v>8706.8799999999992</v>
      </c>
      <c r="J150" s="149">
        <f>'Group 7 - CROS Non-R'!J3</f>
        <v>9017.84</v>
      </c>
      <c r="K150" s="149">
        <f>'Group 7 - CROS Non-R'!K3</f>
        <v>7463.04</v>
      </c>
      <c r="L150" s="149">
        <f>'Group 7 - CROS Non-R'!L3</f>
        <v>5286.32</v>
      </c>
      <c r="M150" s="149">
        <f>'Group 7 - CROS Non-R'!M3</f>
        <v>10572.64</v>
      </c>
      <c r="N150" s="149">
        <f>SUM(B150:M150)</f>
        <v>89556.479999999996</v>
      </c>
    </row>
    <row r="151" spans="1:15" s="64" customFormat="1" x14ac:dyDescent="0.2">
      <c r="A151" s="15" t="s">
        <v>23</v>
      </c>
      <c r="B151" s="149">
        <f>'Group 7 - CROS Non-R'!B4</f>
        <v>8713.0499999999993</v>
      </c>
      <c r="C151" s="144">
        <f>'Group 7 - CROS Non-R'!C4</f>
        <v>3605.4</v>
      </c>
      <c r="D151" s="149">
        <f>'Group 7 - CROS Non-R'!D4</f>
        <v>2403.6</v>
      </c>
      <c r="E151" s="149">
        <f>'Group 7 - CROS Non-R'!E4</f>
        <v>2103.15</v>
      </c>
      <c r="F151" s="149">
        <f>'Group 7 - CROS Non-R'!F4</f>
        <v>1802.7</v>
      </c>
      <c r="G151" s="149">
        <f>'Group 7 - CROS Non-R'!G4</f>
        <v>4206.3</v>
      </c>
      <c r="H151" s="144">
        <f>'Group 7 - CROS Non-R'!H4</f>
        <v>2704.05</v>
      </c>
      <c r="I151" s="149">
        <f>'Group 7 - CROS Non-R'!I4</f>
        <v>5408.1</v>
      </c>
      <c r="J151" s="149">
        <f>'Group 7 - CROS Non-R'!J4</f>
        <v>4506.75</v>
      </c>
      <c r="K151" s="149">
        <f>'Group 7 - CROS Non-R'!K4</f>
        <v>3605.4</v>
      </c>
      <c r="L151" s="149">
        <f>'Group 7 - CROS Non-R'!L4</f>
        <v>5408.0999999999995</v>
      </c>
      <c r="M151" s="149">
        <f>'Group 7 - CROS Non-R'!M4</f>
        <v>4206.3</v>
      </c>
      <c r="N151" s="149">
        <f t="shared" ref="N151" si="35">SUM(B151:M151)</f>
        <v>48672.9</v>
      </c>
    </row>
    <row r="152" spans="1:15" s="64" customFormat="1" x14ac:dyDescent="0.2">
      <c r="A152" s="5" t="s">
        <v>24</v>
      </c>
      <c r="B152" s="149">
        <f>'Group 7 - CROS Non-R'!B5</f>
        <v>60114.6</v>
      </c>
      <c r="C152" s="149">
        <f>'Group 7 - CROS Non-R'!C5</f>
        <v>145508.16</v>
      </c>
      <c r="D152" s="150">
        <f>'Group 7 - CROS Non-R'!D5</f>
        <v>81077.64</v>
      </c>
      <c r="E152" s="149">
        <f>'Group 7 - CROS Non-R'!E5</f>
        <v>90326.04</v>
      </c>
      <c r="F152" s="150">
        <f>'Group 7 - CROS Non-R'!F5</f>
        <v>92175.72</v>
      </c>
      <c r="G152" s="149">
        <f>'Group 7 - CROS Non-R'!G5</f>
        <v>113755.32</v>
      </c>
      <c r="H152" s="149">
        <f>'Group 7 - CROS Non-R'!H5</f>
        <v>87243.24</v>
      </c>
      <c r="I152" s="149">
        <f>'Group 7 - CROS Non-R'!I5</f>
        <v>106048.32000000001</v>
      </c>
      <c r="J152" s="149">
        <f>'Group 7 - CROS Non-R'!J5</f>
        <v>82002.48000000001</v>
      </c>
      <c r="K152" s="149">
        <f>'Group 7 - CROS Non-R'!K5</f>
        <v>84160.44</v>
      </c>
      <c r="L152" s="149">
        <f>'Group 7 - CROS Non-R'!L5</f>
        <v>100499.28</v>
      </c>
      <c r="M152" s="149">
        <f>'Group 7 - CROS Non-R'!M5</f>
        <v>99574.44</v>
      </c>
      <c r="N152" s="149">
        <f>SUM(B152:M152)</f>
        <v>1142485.68</v>
      </c>
    </row>
    <row r="153" spans="1:15" s="64" customFormat="1" x14ac:dyDescent="0.2">
      <c r="A153" s="78" t="s">
        <v>1</v>
      </c>
      <c r="B153" s="149">
        <f>'Group 7 - CROS Non-R'!B6</f>
        <v>9914.85</v>
      </c>
      <c r="C153" s="149">
        <f>'Group 7 - CROS Non-R'!C6</f>
        <v>10515.75</v>
      </c>
      <c r="D153" s="150">
        <f>'Group 7 - CROS Non-R'!D6</f>
        <v>9313.9500000000007</v>
      </c>
      <c r="E153" s="149">
        <f>'Group 7 - CROS Non-R'!E6</f>
        <v>8713.0499999999993</v>
      </c>
      <c r="F153" s="150">
        <f>'Group 7 - CROS Non-R'!F6</f>
        <v>6609.9000000000005</v>
      </c>
      <c r="G153" s="149">
        <f>'Group 7 - CROS Non-R'!G6</f>
        <v>10215.299999999999</v>
      </c>
      <c r="H153" s="149">
        <f>'Group 7 - CROS Non-R'!H6</f>
        <v>6910.35</v>
      </c>
      <c r="I153" s="149">
        <f>'Group 7 - CROS Non-R'!I6</f>
        <v>4807.2</v>
      </c>
      <c r="J153" s="149">
        <f>'Group 7 - CROS Non-R'!J6</f>
        <v>5708.55</v>
      </c>
      <c r="K153" s="149">
        <f>'Group 7 - CROS Non-R'!K6</f>
        <v>7811.7</v>
      </c>
      <c r="L153" s="149">
        <f>'Group 7 - CROS Non-R'!L6</f>
        <v>9614.4</v>
      </c>
      <c r="M153" s="149">
        <f>'Group 7 - CROS Non-R'!M6</f>
        <v>6609.9</v>
      </c>
      <c r="N153" s="149">
        <f>SUM(B153:M153)</f>
        <v>96744.9</v>
      </c>
    </row>
    <row r="154" spans="1:15" s="64" customFormat="1" x14ac:dyDescent="0.2">
      <c r="A154" s="65"/>
      <c r="B154" s="149"/>
      <c r="C154" s="149"/>
      <c r="D154" s="149"/>
      <c r="E154" s="149"/>
      <c r="F154" s="150"/>
      <c r="G154" s="149"/>
      <c r="H154" s="149"/>
      <c r="I154" s="149"/>
      <c r="J154" s="149"/>
      <c r="K154" s="149"/>
      <c r="L154" s="149"/>
      <c r="M154" s="149"/>
      <c r="N154" s="149"/>
    </row>
    <row r="155" spans="1:15" x14ac:dyDescent="0.2">
      <c r="A155" s="66" t="s">
        <v>5</v>
      </c>
      <c r="B155" s="157">
        <f t="shared" ref="B155:F155" si="36">SUM(B150:B153)</f>
        <v>78742.5</v>
      </c>
      <c r="C155" s="157">
        <f t="shared" si="36"/>
        <v>166781.39000000001</v>
      </c>
      <c r="D155" s="157">
        <f t="shared" si="36"/>
        <v>101191.11</v>
      </c>
      <c r="E155" s="157">
        <f t="shared" si="36"/>
        <v>108916.23999999999</v>
      </c>
      <c r="F155" s="157">
        <f t="shared" si="36"/>
        <v>107740.4</v>
      </c>
      <c r="G155" s="157">
        <f t="shared" ref="G155:N155" si="37">SUM(G150:G153)</f>
        <v>136883.79999999999</v>
      </c>
      <c r="H155" s="157">
        <f t="shared" si="37"/>
        <v>106186.44</v>
      </c>
      <c r="I155" s="157">
        <f>SUM(I150:I153)</f>
        <v>124970.5</v>
      </c>
      <c r="J155" s="157">
        <f>SUM(J150:J153)</f>
        <v>101235.62000000001</v>
      </c>
      <c r="K155" s="157">
        <f>SUM(K150:K153)</f>
        <v>103040.58</v>
      </c>
      <c r="L155" s="157">
        <f t="shared" si="37"/>
        <v>120808.09999999999</v>
      </c>
      <c r="M155" s="157">
        <f>SUM(M150:M153)</f>
        <v>120963.28</v>
      </c>
      <c r="N155" s="157">
        <f t="shared" si="37"/>
        <v>1377459.96</v>
      </c>
    </row>
    <row r="156" spans="1:15" x14ac:dyDescent="0.2">
      <c r="A156" s="101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3"/>
      <c r="O156" s="67"/>
    </row>
    <row r="157" spans="1:15" ht="12" customHeight="1" x14ac:dyDescent="0.2">
      <c r="A157" s="68" t="s">
        <v>19</v>
      </c>
      <c r="B157" s="198" t="s">
        <v>69</v>
      </c>
      <c r="C157" s="198" t="s">
        <v>70</v>
      </c>
      <c r="D157" s="198" t="s">
        <v>71</v>
      </c>
      <c r="E157" s="198" t="s">
        <v>72</v>
      </c>
      <c r="F157" s="198" t="s">
        <v>73</v>
      </c>
      <c r="G157" s="198" t="s">
        <v>74</v>
      </c>
      <c r="H157" s="198" t="s">
        <v>75</v>
      </c>
      <c r="I157" s="198" t="s">
        <v>76</v>
      </c>
      <c r="J157" s="198" t="s">
        <v>77</v>
      </c>
      <c r="K157" s="198" t="s">
        <v>78</v>
      </c>
      <c r="L157" s="198" t="s">
        <v>79</v>
      </c>
      <c r="M157" s="198" t="s">
        <v>80</v>
      </c>
      <c r="N157" s="199" t="s">
        <v>0</v>
      </c>
    </row>
    <row r="158" spans="1:15" ht="12" customHeight="1" x14ac:dyDescent="0.2">
      <c r="A158" s="15" t="s">
        <v>9</v>
      </c>
      <c r="B158" s="156">
        <f>+'Group 7 - CROS Non-R'!B19</f>
        <v>65</v>
      </c>
      <c r="C158" s="156">
        <f>+'Group 7 - CROS Non-R'!C19</f>
        <v>20</v>
      </c>
      <c r="D158" s="156">
        <f>+'Group 7 - CROS Non-R'!D19</f>
        <v>27</v>
      </c>
      <c r="E158" s="156">
        <f>+'Group 7 - CROS Non-R'!E19</f>
        <v>25</v>
      </c>
      <c r="F158" s="156">
        <f>+'Group 7 - CROS Non-R'!F19</f>
        <v>22</v>
      </c>
      <c r="G158" s="156">
        <f>+'Group 7 - CROS Non-R'!G19</f>
        <v>28</v>
      </c>
      <c r="H158" s="156">
        <f>+'Group 7 - CROS Non-R'!H19</f>
        <v>30</v>
      </c>
      <c r="I158" s="156">
        <f>+'Group 7 - CROS Non-R'!I19</f>
        <v>28</v>
      </c>
      <c r="J158" s="156">
        <f>+'Group 7 - CROS Non-R'!J19</f>
        <v>29</v>
      </c>
      <c r="K158" s="156">
        <f>+'Group 7 - CROS Non-R'!K19</f>
        <v>24</v>
      </c>
      <c r="L158" s="156">
        <f>+'Group 7 - CROS Non-R'!L19</f>
        <v>16</v>
      </c>
      <c r="M158" s="156">
        <f>+'Group 7 - CROS Non-R'!M19</f>
        <v>33</v>
      </c>
      <c r="N158" s="156">
        <f>SUM(B158:M158)</f>
        <v>347</v>
      </c>
    </row>
    <row r="159" spans="1:15" ht="12" customHeight="1" x14ac:dyDescent="0.2">
      <c r="A159" s="15" t="s">
        <v>23</v>
      </c>
      <c r="B159" s="156">
        <f>+'Group 7 - CROS Non-R'!B20</f>
        <v>29</v>
      </c>
      <c r="C159" s="156">
        <f>+'Group 7 - CROS Non-R'!C20</f>
        <v>12</v>
      </c>
      <c r="D159" s="156">
        <f>+'Group 7 - CROS Non-R'!D20</f>
        <v>8</v>
      </c>
      <c r="E159" s="156">
        <f>+'Group 7 - CROS Non-R'!E20</f>
        <v>7</v>
      </c>
      <c r="F159" s="156">
        <f>+'Group 7 - CROS Non-R'!F20</f>
        <v>6</v>
      </c>
      <c r="G159" s="156">
        <f>+'Group 7 - CROS Non-R'!G20</f>
        <v>14</v>
      </c>
      <c r="H159" s="156">
        <f>+'Group 7 - CROS Non-R'!H20</f>
        <v>9</v>
      </c>
      <c r="I159" s="156">
        <f>'Group 7 - CROS Non-R'!I20</f>
        <v>18</v>
      </c>
      <c r="J159" s="156">
        <f>'Group 7 - CROS Non-R'!J20</f>
        <v>15</v>
      </c>
      <c r="K159" s="156">
        <f>'Group 7 - CROS Non-R'!K20</f>
        <v>12</v>
      </c>
      <c r="L159" s="156">
        <f>'Group 7 - CROS Non-R'!L20</f>
        <v>18</v>
      </c>
      <c r="M159" s="156">
        <f>'Group 7 - CROS Non-R'!M20</f>
        <v>14</v>
      </c>
      <c r="N159" s="156">
        <f>SUM(B159:M159)</f>
        <v>162</v>
      </c>
    </row>
    <row r="160" spans="1:15" ht="12" customHeight="1" x14ac:dyDescent="0.2">
      <c r="A160" s="5" t="s">
        <v>24</v>
      </c>
      <c r="B160" s="156">
        <f>+'Group 7 - CROS Non-R'!B21</f>
        <v>195</v>
      </c>
      <c r="C160" s="156">
        <f>+'Group 7 - CROS Non-R'!C21</f>
        <v>469</v>
      </c>
      <c r="D160" s="156">
        <f>+'Group 7 - CROS Non-R'!D21</f>
        <v>262</v>
      </c>
      <c r="E160" s="156">
        <f>+'Group 7 - CROS Non-R'!E21</f>
        <v>292</v>
      </c>
      <c r="F160" s="156">
        <f>+'Group 7 - CROS Non-R'!F21</f>
        <v>299</v>
      </c>
      <c r="G160" s="156">
        <f>+'Group 7 - CROS Non-R'!G21</f>
        <v>367</v>
      </c>
      <c r="H160" s="156">
        <f>+'Group 7 - CROS Non-R'!H21</f>
        <v>283</v>
      </c>
      <c r="I160" s="156">
        <f>'Group 7 - CROS Non-R'!I21</f>
        <v>344</v>
      </c>
      <c r="J160" s="156">
        <f>'Group 7 - CROS Non-R'!J21</f>
        <v>265</v>
      </c>
      <c r="K160" s="156">
        <f>'Group 7 - CROS Non-R'!K21</f>
        <v>271</v>
      </c>
      <c r="L160" s="156">
        <f>'Group 7 - CROS Non-R'!L21</f>
        <v>326</v>
      </c>
      <c r="M160" s="156">
        <f>'Group 7 - CROS Non-R'!M21</f>
        <v>321</v>
      </c>
      <c r="N160" s="156">
        <f>SUM(B160:M160)</f>
        <v>3694</v>
      </c>
    </row>
    <row r="161" spans="1:14" x14ac:dyDescent="0.2">
      <c r="A161" s="65" t="s">
        <v>1</v>
      </c>
      <c r="B161" s="156">
        <f>+'Group 7 - CROS Non-R'!B22</f>
        <v>33</v>
      </c>
      <c r="C161" s="156">
        <f>+'Group 7 - CROS Non-R'!C22</f>
        <v>35</v>
      </c>
      <c r="D161" s="156">
        <f>+'Group 7 - CROS Non-R'!D22</f>
        <v>31</v>
      </c>
      <c r="E161" s="156">
        <f>+'Group 7 - CROS Non-R'!E22</f>
        <v>29</v>
      </c>
      <c r="F161" s="156">
        <f>+'Group 7 - CROS Non-R'!F22</f>
        <v>22</v>
      </c>
      <c r="G161" s="156">
        <f>+'Group 7 - CROS Non-R'!G22</f>
        <v>34</v>
      </c>
      <c r="H161" s="156">
        <f>+'Group 7 - CROS Non-R'!H22</f>
        <v>22</v>
      </c>
      <c r="I161" s="156">
        <f>'Group 7 - CROS Non-R'!I22</f>
        <v>16</v>
      </c>
      <c r="J161" s="156">
        <f>'Group 7 - CROS Non-R'!J22</f>
        <v>19</v>
      </c>
      <c r="K161" s="156">
        <f>'Group 7 - CROS Non-R'!K22</f>
        <v>26</v>
      </c>
      <c r="L161" s="156">
        <f>'Group 7 - CROS Non-R'!L22</f>
        <v>32</v>
      </c>
      <c r="M161" s="156">
        <f>'Group 7 - CROS Non-R'!M22</f>
        <v>22</v>
      </c>
      <c r="N161" s="156">
        <f>SUM(B161:M161)</f>
        <v>321</v>
      </c>
    </row>
    <row r="162" spans="1:14" x14ac:dyDescent="0.2">
      <c r="A162" s="65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</row>
    <row r="163" spans="1:14" x14ac:dyDescent="0.2">
      <c r="A163" s="66" t="s">
        <v>11</v>
      </c>
      <c r="B163" s="161">
        <f>SUM(B158:B161)</f>
        <v>322</v>
      </c>
      <c r="C163" s="161">
        <f t="shared" ref="C163" si="38">SUM(C158:C161)</f>
        <v>536</v>
      </c>
      <c r="D163" s="161">
        <f t="shared" ref="D163:H163" si="39">SUM(D158:D161)</f>
        <v>328</v>
      </c>
      <c r="E163" s="161">
        <f t="shared" si="39"/>
        <v>353</v>
      </c>
      <c r="F163" s="161">
        <f t="shared" si="39"/>
        <v>349</v>
      </c>
      <c r="G163" s="161">
        <f t="shared" si="39"/>
        <v>443</v>
      </c>
      <c r="H163" s="161">
        <f t="shared" si="39"/>
        <v>344</v>
      </c>
      <c r="I163" s="161">
        <f>SUM(I158:I161)</f>
        <v>406</v>
      </c>
      <c r="J163" s="161">
        <f>SUM(J158:J161)</f>
        <v>328</v>
      </c>
      <c r="K163" s="161">
        <f>SUM(K158:K161)</f>
        <v>333</v>
      </c>
      <c r="L163" s="161">
        <f>SUM(L158:L161)</f>
        <v>392</v>
      </c>
      <c r="M163" s="161">
        <f>SUM(M158:M161)</f>
        <v>390</v>
      </c>
      <c r="N163" s="161">
        <f>SUM(N158:N162)</f>
        <v>4524</v>
      </c>
    </row>
    <row r="164" spans="1:14" x14ac:dyDescent="0.2">
      <c r="A164" s="99"/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</row>
    <row r="165" spans="1:14" x14ac:dyDescent="0.2">
      <c r="A165" s="117" t="s">
        <v>50</v>
      </c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6"/>
    </row>
    <row r="166" spans="1:14" x14ac:dyDescent="0.2">
      <c r="A166" s="62" t="s">
        <v>4</v>
      </c>
      <c r="B166" s="198" t="s">
        <v>69</v>
      </c>
      <c r="C166" s="198" t="s">
        <v>70</v>
      </c>
      <c r="D166" s="198" t="s">
        <v>71</v>
      </c>
      <c r="E166" s="198" t="s">
        <v>72</v>
      </c>
      <c r="F166" s="198" t="s">
        <v>73</v>
      </c>
      <c r="G166" s="198" t="s">
        <v>74</v>
      </c>
      <c r="H166" s="198" t="s">
        <v>75</v>
      </c>
      <c r="I166" s="198" t="s">
        <v>76</v>
      </c>
      <c r="J166" s="198" t="s">
        <v>77</v>
      </c>
      <c r="K166" s="198" t="s">
        <v>78</v>
      </c>
      <c r="L166" s="198" t="s">
        <v>79</v>
      </c>
      <c r="M166" s="198" t="s">
        <v>80</v>
      </c>
      <c r="N166" s="199" t="s">
        <v>0</v>
      </c>
    </row>
    <row r="167" spans="1:14" s="1" customFormat="1" x14ac:dyDescent="0.2">
      <c r="A167" s="5" t="s">
        <v>9</v>
      </c>
      <c r="B167" s="143"/>
      <c r="C167" s="150">
        <f>+'Group 7 CROS- R'!C3</f>
        <v>57177.120000000003</v>
      </c>
      <c r="D167" s="143">
        <f>+'[2]Dec 2021'!$J$50</f>
        <v>40451.839999999997</v>
      </c>
      <c r="E167" s="143">
        <f>+'[2]Jan 2022'!$J$50</f>
        <v>37729.120000000003</v>
      </c>
      <c r="F167" s="143">
        <f>+'[2]Feb 2022'!$J$50</f>
        <v>0</v>
      </c>
      <c r="G167" s="143">
        <f>+'[2]Mar 2022'!$J$50</f>
        <v>59899.839999999997</v>
      </c>
      <c r="H167" s="143">
        <f>+'[2]Apr 2022'!$J$50</f>
        <v>48231.040000000001</v>
      </c>
      <c r="I167" s="143">
        <f>+'[2]May 2022'!$J$54</f>
        <v>47453.120000000003</v>
      </c>
      <c r="J167" s="143">
        <f>+'[2]Jun 2022'!$J54</f>
        <v>47842.080000000002</v>
      </c>
      <c r="K167" s="143">
        <f>+'[2]Jul 2022'!$J$54</f>
        <v>48620</v>
      </c>
      <c r="L167" s="143">
        <f>+'[2]Aug 2022'!$J$54</f>
        <v>61455.68</v>
      </c>
      <c r="M167" s="143">
        <f>+'[2]Sep 2022'!$J$54</f>
        <v>52120.639999999999</v>
      </c>
      <c r="N167" s="144">
        <f t="shared" ref="N167" si="40">SUM(B167:M167)</f>
        <v>500980.48000000004</v>
      </c>
    </row>
    <row r="168" spans="1:14" x14ac:dyDescent="0.2">
      <c r="A168" s="15" t="s">
        <v>23</v>
      </c>
      <c r="B168" s="150">
        <f>+'Group 7 CROS- R'!B4</f>
        <v>34320</v>
      </c>
      <c r="C168" s="150">
        <f>+'Group 7 CROS- R'!C4</f>
        <v>40872</v>
      </c>
      <c r="D168" s="150">
        <f>+'Group 7 CROS- R'!D4</f>
        <v>26208</v>
      </c>
      <c r="E168" s="150">
        <f>+'Group 7 CROS- R'!E4</f>
        <v>27768</v>
      </c>
      <c r="F168" s="150">
        <f>+'Group 7 CROS- R'!F4</f>
        <v>17784</v>
      </c>
      <c r="G168" s="150">
        <f>+'Group 7 CROS- R'!G4</f>
        <v>27144</v>
      </c>
      <c r="H168" s="150">
        <f>+'Group 7 CROS- R'!H4</f>
        <v>23712</v>
      </c>
      <c r="I168" s="150">
        <f>+'Group 7 CROS- R'!I4</f>
        <v>25584</v>
      </c>
      <c r="J168" s="150">
        <f>+'Group 7 CROS- R'!J4</f>
        <v>26832</v>
      </c>
      <c r="K168" s="150">
        <f>+'Group 7 CROS- R'!K4</f>
        <v>24024</v>
      </c>
      <c r="L168" s="150">
        <f>+'Group 7 CROS- R'!L4</f>
        <v>33384</v>
      </c>
      <c r="M168" s="150">
        <f>+'Group 7 CROS- R'!M4</f>
        <v>23712</v>
      </c>
      <c r="N168" s="149">
        <f>SUM(B168:M168)</f>
        <v>331344</v>
      </c>
    </row>
    <row r="169" spans="1:14" x14ac:dyDescent="0.2">
      <c r="A169" s="5" t="s">
        <v>24</v>
      </c>
      <c r="B169" s="150">
        <f>'Group 7 CROS- R'!B5</f>
        <v>28349.55</v>
      </c>
      <c r="C169" s="150">
        <f>'Group 7 CROS- R'!C5</f>
        <v>345243.15</v>
      </c>
      <c r="D169" s="150">
        <f>'Group 7 CROS- R'!D5</f>
        <v>194175</v>
      </c>
      <c r="E169" s="150">
        <f>'Group 7 CROS- R'!E5</f>
        <v>176699.25</v>
      </c>
      <c r="F169" s="150">
        <f>'Group 7 CROS- R'!F5</f>
        <v>164660.4</v>
      </c>
      <c r="G169" s="150">
        <f>'Group 7 CROS- R'!G5</f>
        <v>226408.05</v>
      </c>
      <c r="H169" s="149">
        <f>'Group 7 CROS- R'!H5</f>
        <v>183689.55</v>
      </c>
      <c r="I169" s="149">
        <f>'Group 7 CROS- R'!I5</f>
        <v>188738.1</v>
      </c>
      <c r="J169" s="149">
        <f>'Group 7 CROS- R'!J5</f>
        <v>184854.6</v>
      </c>
      <c r="K169" s="149">
        <f>'Group 7 CROS- R'!K5</f>
        <v>167767.20000000001</v>
      </c>
      <c r="L169" s="149">
        <f>'Group 7 CROS- R'!L5</f>
        <v>214757.55</v>
      </c>
      <c r="M169" s="149">
        <f>'Group 7 CROS- R'!M5</f>
        <v>172427.4</v>
      </c>
      <c r="N169" s="149">
        <f>SUM(B169:M169)</f>
        <v>2247769.8000000003</v>
      </c>
    </row>
    <row r="170" spans="1:14" x14ac:dyDescent="0.2">
      <c r="A170" s="78" t="s">
        <v>1</v>
      </c>
      <c r="B170" s="150">
        <f>'Group 7 CROS- R'!B6</f>
        <v>36192</v>
      </c>
      <c r="C170" s="150">
        <f>'Group 7 CROS- R'!C6</f>
        <v>19032</v>
      </c>
      <c r="D170" s="150">
        <f>'Group 7 CROS- R'!D6</f>
        <v>19344</v>
      </c>
      <c r="E170" s="150">
        <f>'Group 7 CROS- R'!E6</f>
        <v>17472</v>
      </c>
      <c r="F170" s="150">
        <f>'Group 7 CROS- R'!F6</f>
        <v>17160</v>
      </c>
      <c r="G170" s="150">
        <f>'Group 7 CROS- R'!G6</f>
        <v>24648</v>
      </c>
      <c r="H170" s="149">
        <f>'Group 7 CROS- R'!H6</f>
        <v>23400</v>
      </c>
      <c r="I170" s="149">
        <f>'Group 7 CROS- R'!I6</f>
        <v>17160</v>
      </c>
      <c r="J170" s="149">
        <f>'Group 7 CROS- R'!J6</f>
        <v>20904</v>
      </c>
      <c r="K170" s="149">
        <f>'Group 7 CROS- R'!K6</f>
        <v>15288</v>
      </c>
      <c r="L170" s="149">
        <f>'Group 7 CROS- R'!L6</f>
        <v>20904</v>
      </c>
      <c r="M170" s="149">
        <f>'Group 7 CROS- R'!M6</f>
        <v>18096</v>
      </c>
      <c r="N170" s="149">
        <f>SUM(B170:M170)</f>
        <v>249600</v>
      </c>
    </row>
    <row r="171" spans="1:14" x14ac:dyDescent="0.2">
      <c r="A171" s="65"/>
      <c r="B171" s="150"/>
      <c r="C171" s="150"/>
      <c r="D171" s="149"/>
      <c r="E171" s="150"/>
      <c r="F171" s="150"/>
      <c r="G171" s="150"/>
      <c r="H171" s="149"/>
      <c r="I171" s="149"/>
      <c r="J171" s="149"/>
      <c r="K171" s="149"/>
      <c r="L171" s="149"/>
      <c r="M171" s="149"/>
      <c r="N171" s="149"/>
    </row>
    <row r="172" spans="1:14" x14ac:dyDescent="0.2">
      <c r="A172" s="66" t="s">
        <v>5</v>
      </c>
      <c r="B172" s="158">
        <f>+SUM(B168:B170)</f>
        <v>98861.55</v>
      </c>
      <c r="C172" s="158">
        <f t="shared" ref="C172:H172" si="41">+SUM(C167:C170)</f>
        <v>462324.27</v>
      </c>
      <c r="D172" s="158">
        <f t="shared" si="41"/>
        <v>280178.83999999997</v>
      </c>
      <c r="E172" s="158">
        <f t="shared" si="41"/>
        <v>259668.37</v>
      </c>
      <c r="F172" s="158">
        <f t="shared" si="41"/>
        <v>199604.4</v>
      </c>
      <c r="G172" s="158">
        <f t="shared" si="41"/>
        <v>338099.89</v>
      </c>
      <c r="H172" s="158">
        <f t="shared" si="41"/>
        <v>279032.58999999997</v>
      </c>
      <c r="I172" s="158">
        <f>+SUM(I167:I170)</f>
        <v>278935.21999999997</v>
      </c>
      <c r="J172" s="158">
        <f>+SUM(J167:J170)</f>
        <v>280432.68</v>
      </c>
      <c r="K172" s="158">
        <f>+SUM(K167:K170)</f>
        <v>255699.20000000001</v>
      </c>
      <c r="L172" s="158">
        <f t="shared" ref="L172:N172" si="42">+SUM(L167:L170)</f>
        <v>330501.23</v>
      </c>
      <c r="M172" s="158">
        <f>+SUM(M167:M170)</f>
        <v>266356.03999999998</v>
      </c>
      <c r="N172" s="158">
        <f t="shared" si="42"/>
        <v>3329694.2800000003</v>
      </c>
    </row>
    <row r="173" spans="1:14" x14ac:dyDescent="0.2">
      <c r="A173" s="101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3"/>
    </row>
    <row r="174" spans="1:14" x14ac:dyDescent="0.2">
      <c r="A174" s="68" t="s">
        <v>19</v>
      </c>
      <c r="B174" s="198" t="s">
        <v>69</v>
      </c>
      <c r="C174" s="198" t="s">
        <v>70</v>
      </c>
      <c r="D174" s="198" t="s">
        <v>71</v>
      </c>
      <c r="E174" s="198" t="s">
        <v>72</v>
      </c>
      <c r="F174" s="198" t="s">
        <v>73</v>
      </c>
      <c r="G174" s="198" t="s">
        <v>74</v>
      </c>
      <c r="H174" s="198" t="s">
        <v>75</v>
      </c>
      <c r="I174" s="198" t="s">
        <v>76</v>
      </c>
      <c r="J174" s="198" t="s">
        <v>77</v>
      </c>
      <c r="K174" s="198" t="s">
        <v>78</v>
      </c>
      <c r="L174" s="198" t="s">
        <v>79</v>
      </c>
      <c r="M174" s="198" t="s">
        <v>80</v>
      </c>
      <c r="N174" s="63" t="s">
        <v>0</v>
      </c>
    </row>
    <row r="175" spans="1:14" x14ac:dyDescent="0.2">
      <c r="A175" s="15" t="s">
        <v>9</v>
      </c>
      <c r="B175" s="156">
        <f>'Group 7 CROS- R'!B19</f>
        <v>0</v>
      </c>
      <c r="C175" s="156">
        <f>'Group 7 CROS- R'!C19</f>
        <v>147</v>
      </c>
      <c r="D175" s="156">
        <f>'Group 7 CROS- R'!D19</f>
        <v>104</v>
      </c>
      <c r="E175" s="156">
        <f>'Group 7 CROS- R'!E19</f>
        <v>97</v>
      </c>
      <c r="F175" s="156">
        <f>'Group 7 CROS- R'!F19</f>
        <v>117</v>
      </c>
      <c r="G175" s="156">
        <f>'Group 7 CROS- R'!G19</f>
        <v>154</v>
      </c>
      <c r="H175" s="156">
        <f>'Group 7 CROS- R'!H19</f>
        <v>124</v>
      </c>
      <c r="I175" s="156">
        <f>'Group 7 CROS- R'!I19</f>
        <v>122</v>
      </c>
      <c r="J175" s="156">
        <f>'Group 7 CROS- R'!J19</f>
        <v>122</v>
      </c>
      <c r="K175" s="156">
        <f>'Group 7 CROS- R'!K19</f>
        <v>124</v>
      </c>
      <c r="L175" s="156">
        <f>'Group 7 CROS- R'!L19</f>
        <v>157</v>
      </c>
      <c r="M175" s="156">
        <f>'Group 7 CROS- R'!M19</f>
        <v>133</v>
      </c>
      <c r="N175" s="156">
        <f>SUM(B175:M175)</f>
        <v>1401</v>
      </c>
    </row>
    <row r="176" spans="1:14" x14ac:dyDescent="0.2">
      <c r="A176" s="15" t="s">
        <v>23</v>
      </c>
      <c r="B176" s="156">
        <f>'Group 7 CROS- R'!B20</f>
        <v>110</v>
      </c>
      <c r="C176" s="156">
        <f>'Group 7 CROS- R'!C20</f>
        <v>128</v>
      </c>
      <c r="D176" s="156">
        <f>'Group 7 CROS- R'!D20</f>
        <v>83</v>
      </c>
      <c r="E176" s="156">
        <f>'Group 7 CROS- R'!E20</f>
        <v>89</v>
      </c>
      <c r="F176" s="156">
        <f>'Group 7 CROS- R'!F20</f>
        <v>57</v>
      </c>
      <c r="G176" s="156">
        <f>'Group 7 CROS- R'!G20</f>
        <v>87</v>
      </c>
      <c r="H176" s="156">
        <f>'Group 7 CROS- R'!H20</f>
        <v>76</v>
      </c>
      <c r="I176" s="156">
        <f>'Group 7 CROS- R'!I20</f>
        <v>82</v>
      </c>
      <c r="J176" s="156">
        <f>'Group 7 CROS- R'!J20</f>
        <v>86</v>
      </c>
      <c r="K176" s="156">
        <f>'Group 7 CROS- R'!K20</f>
        <v>76</v>
      </c>
      <c r="L176" s="156">
        <f>'Group 7 CROS- R'!L20</f>
        <v>106</v>
      </c>
      <c r="M176" s="156">
        <f>'Group 7 CROS- R'!M20</f>
        <v>75</v>
      </c>
      <c r="N176" s="156">
        <f>SUM(B176:M176)</f>
        <v>1055</v>
      </c>
    </row>
    <row r="177" spans="1:14" x14ac:dyDescent="0.2">
      <c r="A177" s="5" t="s">
        <v>24</v>
      </c>
      <c r="B177" s="156">
        <f>'Group 7 CROS- R'!B21</f>
        <v>73</v>
      </c>
      <c r="C177" s="156">
        <f>'Group 7 CROS- R'!C21</f>
        <v>884</v>
      </c>
      <c r="D177" s="156">
        <f>'Group 7 CROS- R'!D21</f>
        <v>497</v>
      </c>
      <c r="E177" s="156">
        <f>'Group 7 CROS- R'!E21</f>
        <v>455</v>
      </c>
      <c r="F177" s="156">
        <f>'Group 7 CROS- R'!F21</f>
        <v>422</v>
      </c>
      <c r="G177" s="156">
        <f>'Group 7 CROS- R'!G21</f>
        <v>582</v>
      </c>
      <c r="H177" s="156">
        <f>'Group 7 CROS- R'!H21</f>
        <v>471</v>
      </c>
      <c r="I177" s="156">
        <f>'Group 7 CROS- R'!I21</f>
        <v>486</v>
      </c>
      <c r="J177" s="156">
        <f>'Group 7 CROS- R'!J21</f>
        <v>475</v>
      </c>
      <c r="K177" s="156">
        <f>'Group 7 CROS- R'!K21</f>
        <v>430</v>
      </c>
      <c r="L177" s="156">
        <f>'Group 7 CROS- R'!L21</f>
        <v>552</v>
      </c>
      <c r="M177" s="156">
        <f>'Group 7 CROS- R'!M21</f>
        <v>443</v>
      </c>
      <c r="N177" s="156">
        <f>SUM(B177:M177)</f>
        <v>5770</v>
      </c>
    </row>
    <row r="178" spans="1:14" x14ac:dyDescent="0.2">
      <c r="A178" s="65" t="s">
        <v>1</v>
      </c>
      <c r="B178" s="156">
        <f>'Group 7 CROS- R'!B22</f>
        <v>115</v>
      </c>
      <c r="C178" s="156">
        <f>'Group 7 CROS- R'!C22</f>
        <v>61</v>
      </c>
      <c r="D178" s="156">
        <f>'Group 7 CROS- R'!D22</f>
        <v>62</v>
      </c>
      <c r="E178" s="156">
        <f>'Group 7 CROS- R'!E22</f>
        <v>55</v>
      </c>
      <c r="F178" s="156">
        <f>'Group 7 CROS- R'!F22</f>
        <v>55</v>
      </c>
      <c r="G178" s="156">
        <f>'Group 7 CROS- R'!G22</f>
        <v>79</v>
      </c>
      <c r="H178" s="156">
        <f>'Group 7 CROS- R'!H22</f>
        <v>75</v>
      </c>
      <c r="I178" s="156">
        <f>'Group 7 CROS- R'!I22</f>
        <v>55</v>
      </c>
      <c r="J178" s="156">
        <f>'Group 7 CROS- R'!J22</f>
        <v>67</v>
      </c>
      <c r="K178" s="156">
        <f>'Group 7 CROS- R'!K22</f>
        <v>49</v>
      </c>
      <c r="L178" s="156">
        <f>'Group 7 CROS- R'!L22</f>
        <v>66</v>
      </c>
      <c r="M178" s="156">
        <f>'Group 7 CROS- R'!M22</f>
        <v>58</v>
      </c>
      <c r="N178" s="156">
        <f>SUM(B178:M178)</f>
        <v>797</v>
      </c>
    </row>
    <row r="179" spans="1:14" x14ac:dyDescent="0.2">
      <c r="A179" s="65"/>
      <c r="B179" s="156"/>
      <c r="C179" s="156"/>
      <c r="D179" s="156"/>
      <c r="E179" s="156"/>
      <c r="F179" s="156"/>
      <c r="G179" s="197" t="s">
        <v>84</v>
      </c>
      <c r="H179" s="156"/>
      <c r="I179" s="156"/>
      <c r="J179" s="156"/>
      <c r="K179" s="156"/>
      <c r="L179" s="156"/>
      <c r="M179" s="156"/>
      <c r="N179" s="156"/>
    </row>
    <row r="180" spans="1:14" x14ac:dyDescent="0.2">
      <c r="A180" s="66" t="s">
        <v>11</v>
      </c>
      <c r="B180" s="161">
        <f>SUM(B176:B179)</f>
        <v>298</v>
      </c>
      <c r="C180" s="161">
        <f t="shared" ref="C180:G180" si="43">SUM(C175:C179)</f>
        <v>1220</v>
      </c>
      <c r="D180" s="161">
        <f t="shared" si="43"/>
        <v>746</v>
      </c>
      <c r="E180" s="161">
        <f t="shared" si="43"/>
        <v>696</v>
      </c>
      <c r="F180" s="161">
        <f t="shared" si="43"/>
        <v>651</v>
      </c>
      <c r="G180" s="161">
        <f t="shared" si="43"/>
        <v>902</v>
      </c>
      <c r="H180" s="161">
        <f t="shared" ref="H180:N180" si="44">SUM(H175:H179)</f>
        <v>746</v>
      </c>
      <c r="I180" s="161">
        <f>SUM(I175:I179)</f>
        <v>745</v>
      </c>
      <c r="J180" s="161">
        <f>SUM(J175:J179)</f>
        <v>750</v>
      </c>
      <c r="K180" s="161">
        <f>SUM(K175:K179)</f>
        <v>679</v>
      </c>
      <c r="L180" s="161">
        <f t="shared" si="44"/>
        <v>881</v>
      </c>
      <c r="M180" s="161">
        <f>SUM(M175:M179)</f>
        <v>709</v>
      </c>
      <c r="N180" s="161">
        <f t="shared" si="44"/>
        <v>9023</v>
      </c>
    </row>
    <row r="181" spans="1:14" x14ac:dyDescent="0.2">
      <c r="A181" s="76"/>
      <c r="B181" s="76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6"/>
    </row>
    <row r="182" spans="1:14" x14ac:dyDescent="0.2">
      <c r="A182" s="117" t="s">
        <v>66</v>
      </c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6"/>
    </row>
    <row r="183" spans="1:14" x14ac:dyDescent="0.2">
      <c r="A183" s="62" t="s">
        <v>4</v>
      </c>
      <c r="B183" s="198" t="s">
        <v>69</v>
      </c>
      <c r="C183" s="198" t="s">
        <v>70</v>
      </c>
      <c r="D183" s="198" t="s">
        <v>71</v>
      </c>
      <c r="E183" s="198" t="s">
        <v>72</v>
      </c>
      <c r="F183" s="198" t="s">
        <v>73</v>
      </c>
      <c r="G183" s="198" t="s">
        <v>74</v>
      </c>
      <c r="H183" s="198" t="s">
        <v>75</v>
      </c>
      <c r="I183" s="198" t="s">
        <v>76</v>
      </c>
      <c r="J183" s="198" t="s">
        <v>77</v>
      </c>
      <c r="K183" s="198" t="s">
        <v>78</v>
      </c>
      <c r="L183" s="198" t="s">
        <v>79</v>
      </c>
      <c r="M183" s="198" t="s">
        <v>80</v>
      </c>
      <c r="N183" s="199" t="s">
        <v>0</v>
      </c>
    </row>
    <row r="184" spans="1:14" x14ac:dyDescent="0.2">
      <c r="A184" s="5" t="s">
        <v>24</v>
      </c>
      <c r="B184" s="150">
        <f>+'Group 8 CI Comp'!B3</f>
        <v>22018.560000000001</v>
      </c>
      <c r="C184" s="150">
        <f>+'Group 8 CI Comp'!C3</f>
        <v>28899.360000000001</v>
      </c>
      <c r="D184" s="150">
        <f>+'Group 8 CI Comp'!D3</f>
        <v>21330.48</v>
      </c>
      <c r="E184" s="150">
        <f>+'Group 8 CI Comp'!E3</f>
        <v>25114.92</v>
      </c>
      <c r="F184" s="150">
        <f>+'Group 8 CI Comp'!F3</f>
        <v>28555.32</v>
      </c>
      <c r="G184" s="150">
        <f>+'Group 8 CI Comp'!G3</f>
        <v>30275.52</v>
      </c>
      <c r="H184" s="150">
        <f>+'Group 8 CI Comp'!H3</f>
        <v>31995.72</v>
      </c>
      <c r="I184" s="150">
        <f>+'Group 8 CI Comp'!I3</f>
        <v>29243.4</v>
      </c>
      <c r="J184" s="150">
        <f>+'Group 8 CI Comp'!J3</f>
        <v>25803</v>
      </c>
      <c r="K184" s="150">
        <f>+'Group 8 CI Comp'!K3</f>
        <v>22706.639999999999</v>
      </c>
      <c r="L184" s="150">
        <f>+'Group 8 CI Comp'!L3</f>
        <v>37156.32</v>
      </c>
      <c r="M184" s="150">
        <f>+'Group 8 CI Comp'!M3</f>
        <v>23050.68</v>
      </c>
      <c r="N184" s="149">
        <f>SUM(B184:M184)</f>
        <v>326149.92</v>
      </c>
    </row>
    <row r="185" spans="1:14" x14ac:dyDescent="0.2">
      <c r="A185" s="65"/>
      <c r="B185" s="150"/>
      <c r="C185" s="150"/>
      <c r="D185" s="149"/>
      <c r="E185" s="150"/>
      <c r="F185" s="150"/>
      <c r="G185" s="150"/>
      <c r="H185" s="149"/>
      <c r="I185" s="149"/>
      <c r="J185" s="149"/>
      <c r="K185" s="149"/>
      <c r="L185" s="149"/>
      <c r="M185" s="149"/>
      <c r="N185" s="149"/>
    </row>
    <row r="186" spans="1:14" x14ac:dyDescent="0.2">
      <c r="A186" s="66" t="s">
        <v>5</v>
      </c>
      <c r="B186" s="158">
        <f t="shared" ref="B186:C186" si="45">+SUM(B184:B184)</f>
        <v>22018.560000000001</v>
      </c>
      <c r="C186" s="158">
        <f t="shared" si="45"/>
        <v>28899.360000000001</v>
      </c>
      <c r="D186" s="158">
        <f t="shared" ref="D186:N186" si="46">+SUM(D184:D184)</f>
        <v>21330.48</v>
      </c>
      <c r="E186" s="158">
        <f t="shared" si="46"/>
        <v>25114.92</v>
      </c>
      <c r="F186" s="158">
        <f t="shared" si="46"/>
        <v>28555.32</v>
      </c>
      <c r="G186" s="158">
        <f t="shared" si="46"/>
        <v>30275.52</v>
      </c>
      <c r="H186" s="158">
        <f t="shared" si="46"/>
        <v>31995.72</v>
      </c>
      <c r="I186" s="158">
        <f>+SUM(I184:I184)</f>
        <v>29243.4</v>
      </c>
      <c r="J186" s="158">
        <f>+SUM(J184:J184)</f>
        <v>25803</v>
      </c>
      <c r="K186" s="158">
        <f>+SUM(K184:K184)</f>
        <v>22706.639999999999</v>
      </c>
      <c r="L186" s="158">
        <f t="shared" si="46"/>
        <v>37156.32</v>
      </c>
      <c r="M186" s="158">
        <f>+SUM(M184:M184)</f>
        <v>23050.68</v>
      </c>
      <c r="N186" s="158">
        <f t="shared" si="46"/>
        <v>326149.92</v>
      </c>
    </row>
    <row r="187" spans="1:14" x14ac:dyDescent="0.2">
      <c r="A187" s="101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3"/>
    </row>
    <row r="188" spans="1:14" x14ac:dyDescent="0.2">
      <c r="A188" s="68" t="s">
        <v>19</v>
      </c>
      <c r="B188" s="198" t="s">
        <v>69</v>
      </c>
      <c r="C188" s="198" t="s">
        <v>70</v>
      </c>
      <c r="D188" s="198" t="s">
        <v>71</v>
      </c>
      <c r="E188" s="198" t="s">
        <v>72</v>
      </c>
      <c r="F188" s="198" t="s">
        <v>73</v>
      </c>
      <c r="G188" s="198" t="s">
        <v>74</v>
      </c>
      <c r="H188" s="198" t="s">
        <v>75</v>
      </c>
      <c r="I188" s="198" t="s">
        <v>76</v>
      </c>
      <c r="J188" s="198" t="s">
        <v>77</v>
      </c>
      <c r="K188" s="198" t="s">
        <v>78</v>
      </c>
      <c r="L188" s="198" t="s">
        <v>79</v>
      </c>
      <c r="M188" s="198" t="s">
        <v>80</v>
      </c>
      <c r="N188" s="63" t="s">
        <v>0</v>
      </c>
    </row>
    <row r="189" spans="1:14" x14ac:dyDescent="0.2">
      <c r="A189" s="5" t="s">
        <v>24</v>
      </c>
      <c r="B189" s="156">
        <f>+'Group 8 CI Comp'!B13</f>
        <v>64</v>
      </c>
      <c r="C189" s="156">
        <f>+'Group 8 CI Comp'!C13</f>
        <v>84</v>
      </c>
      <c r="D189" s="156">
        <f>+'Group 8 CI Comp'!D13</f>
        <v>62</v>
      </c>
      <c r="E189" s="156">
        <f>+'Group 8 CI Comp'!E13</f>
        <v>73</v>
      </c>
      <c r="F189" s="156">
        <f>+'Group 8 CI Comp'!F13</f>
        <v>83</v>
      </c>
      <c r="G189" s="156">
        <f>+'Group 8 CI Comp'!G13</f>
        <v>88</v>
      </c>
      <c r="H189" s="156">
        <f>+'Group 8 CI Comp'!H13</f>
        <v>93</v>
      </c>
      <c r="I189" s="156">
        <f>+'Group 8 CI Comp'!I13</f>
        <v>83</v>
      </c>
      <c r="J189" s="156">
        <f>+'Group 8 CI Comp'!J13</f>
        <v>75</v>
      </c>
      <c r="K189" s="156">
        <f>+'Group 8 CI Comp'!K13</f>
        <v>66</v>
      </c>
      <c r="L189" s="156">
        <f>+'Group 8 CI Comp'!L13</f>
        <v>104</v>
      </c>
      <c r="M189" s="156">
        <f>+'Group 8 CI Comp'!M13</f>
        <v>65</v>
      </c>
      <c r="N189" s="156">
        <f>SUM(B189:M189)</f>
        <v>940</v>
      </c>
    </row>
    <row r="190" spans="1:14" x14ac:dyDescent="0.2">
      <c r="A190" s="65"/>
      <c r="B190" s="156"/>
      <c r="C190" s="156"/>
      <c r="D190" s="156"/>
      <c r="E190" s="156"/>
      <c r="F190" s="156"/>
      <c r="G190" s="156"/>
      <c r="H190" s="156"/>
      <c r="I190" s="156"/>
      <c r="J190" s="156"/>
      <c r="K190" s="156"/>
      <c r="L190" s="156"/>
      <c r="M190" s="156"/>
      <c r="N190" s="156"/>
    </row>
    <row r="191" spans="1:14" x14ac:dyDescent="0.2">
      <c r="A191" s="66" t="s">
        <v>11</v>
      </c>
      <c r="B191" s="161">
        <f t="shared" ref="B191:D191" si="47">SUM(B189:B190)</f>
        <v>64</v>
      </c>
      <c r="C191" s="161">
        <f t="shared" si="47"/>
        <v>84</v>
      </c>
      <c r="D191" s="161">
        <f t="shared" si="47"/>
        <v>62</v>
      </c>
      <c r="E191" s="161">
        <f t="shared" ref="E191:N191" si="48">SUM(E189:E190)</f>
        <v>73</v>
      </c>
      <c r="F191" s="161">
        <f t="shared" si="48"/>
        <v>83</v>
      </c>
      <c r="G191" s="161">
        <f t="shared" si="48"/>
        <v>88</v>
      </c>
      <c r="H191" s="161">
        <f t="shared" si="48"/>
        <v>93</v>
      </c>
      <c r="I191" s="161">
        <f>SUM(I189:I190)</f>
        <v>83</v>
      </c>
      <c r="J191" s="161">
        <f>SUM(J189:J190)</f>
        <v>75</v>
      </c>
      <c r="K191" s="161">
        <f>SUM(K189:K190)</f>
        <v>66</v>
      </c>
      <c r="L191" s="161">
        <f t="shared" si="48"/>
        <v>104</v>
      </c>
      <c r="M191" s="161">
        <f>SUM(M189:M190)</f>
        <v>65</v>
      </c>
      <c r="N191" s="161">
        <f t="shared" si="48"/>
        <v>940</v>
      </c>
    </row>
    <row r="192" spans="1:14" x14ac:dyDescent="0.2">
      <c r="A192" s="76"/>
      <c r="B192" s="76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6"/>
    </row>
    <row r="193" spans="1:14" x14ac:dyDescent="0.2">
      <c r="A193" s="136"/>
      <c r="B193" s="136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6"/>
    </row>
    <row r="194" spans="1:14" x14ac:dyDescent="0.2">
      <c r="A194" s="136"/>
      <c r="B194" s="136"/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6"/>
    </row>
    <row r="195" spans="1:14" x14ac:dyDescent="0.2">
      <c r="A195" s="138" t="s">
        <v>22</v>
      </c>
      <c r="B195" s="139"/>
      <c r="C195" s="139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  <c r="N195" s="140"/>
    </row>
    <row r="196" spans="1:14" x14ac:dyDescent="0.2">
      <c r="A196" s="62" t="s">
        <v>4</v>
      </c>
      <c r="B196" s="198" t="s">
        <v>69</v>
      </c>
      <c r="C196" s="198" t="s">
        <v>70</v>
      </c>
      <c r="D196" s="198" t="s">
        <v>71</v>
      </c>
      <c r="E196" s="198" t="s">
        <v>72</v>
      </c>
      <c r="F196" s="198" t="s">
        <v>73</v>
      </c>
      <c r="G196" s="198" t="s">
        <v>74</v>
      </c>
      <c r="H196" s="198" t="s">
        <v>75</v>
      </c>
      <c r="I196" s="198" t="s">
        <v>76</v>
      </c>
      <c r="J196" s="198" t="s">
        <v>77</v>
      </c>
      <c r="K196" s="198" t="s">
        <v>78</v>
      </c>
      <c r="L196" s="198" t="s">
        <v>79</v>
      </c>
      <c r="M196" s="198" t="s">
        <v>80</v>
      </c>
      <c r="N196" s="199" t="s">
        <v>0</v>
      </c>
    </row>
    <row r="197" spans="1:14" x14ac:dyDescent="0.2">
      <c r="A197" s="65" t="s">
        <v>8</v>
      </c>
      <c r="B197" s="155">
        <f t="shared" ref="B197:G197" si="49">SUM(B3,B35,B74,B112,B131,B93)</f>
        <v>3136822.96</v>
      </c>
      <c r="C197" s="155">
        <f t="shared" si="49"/>
        <v>3033161.7</v>
      </c>
      <c r="D197" s="155">
        <f t="shared" si="49"/>
        <v>2766997.68</v>
      </c>
      <c r="E197" s="155">
        <f t="shared" si="49"/>
        <v>2872915.5</v>
      </c>
      <c r="F197" s="155">
        <f t="shared" si="49"/>
        <v>2795526.38</v>
      </c>
      <c r="G197" s="155">
        <f t="shared" si="49"/>
        <v>3581452.16</v>
      </c>
      <c r="H197" s="155">
        <f>SUM(H3,H35,H74,H112,H131,H93)</f>
        <v>3176698.3200000003</v>
      </c>
      <c r="I197" s="155">
        <f>SUM(I3,I35,I54,I74,I112,I131,I93)</f>
        <v>3231952.08</v>
      </c>
      <c r="J197" s="155">
        <f>SUM(J3,J35,J54+J74,J112,J131,J93)</f>
        <v>2984913.84</v>
      </c>
      <c r="K197" s="155">
        <f>SUM(K3,K35,K54,K74,K112,K131,K93)</f>
        <v>2961244.74</v>
      </c>
      <c r="L197" s="155">
        <f>SUM(L3,L35,L54,L74,L112,L131,L93)</f>
        <v>3506432.98</v>
      </c>
      <c r="M197" s="155">
        <f>SUM(M3,M35,M54,M74,M112,M131,M93)</f>
        <v>3017891.4</v>
      </c>
      <c r="N197" s="150">
        <f>SUM(B197:M197)</f>
        <v>37066009.739999995</v>
      </c>
    </row>
    <row r="198" spans="1:14" x14ac:dyDescent="0.2">
      <c r="A198" s="65" t="s">
        <v>9</v>
      </c>
      <c r="B198" s="150">
        <f>SUM(B4,B36,B75,B94,B113,B132,B150)</f>
        <v>4640825.3900000006</v>
      </c>
      <c r="C198" s="150">
        <f>SUM(C4,C36,C75,C94,C113,C132,C150,C167)</f>
        <v>5191208.99</v>
      </c>
      <c r="D198" s="150">
        <f>SUM(D4,D36,D75,D94,D113,D132,D150,D167)</f>
        <v>4549026.51</v>
      </c>
      <c r="E198" s="150">
        <f>SUM(E4,E36,E75,E94,E113,E132,E150,E167)</f>
        <v>4999658.18</v>
      </c>
      <c r="F198" s="150">
        <f>SUM(F4,F36,F75,F94,F113,F132,F150,F167)</f>
        <v>4634514.79</v>
      </c>
      <c r="G198" s="150">
        <f>SUM(G4,G36,G75,G94,G113,G132,G150,G167)</f>
        <v>5909077.2800000003</v>
      </c>
      <c r="H198" s="150">
        <f>SUM(H4,H36,H75,H94,H113,H132,H150+H167)</f>
        <v>5177561.42</v>
      </c>
      <c r="I198" s="150">
        <f>SUM(I4,I36,I55,I167,I75,I94,I113,I132,I150)</f>
        <v>5559657.6299999999</v>
      </c>
      <c r="J198" s="150">
        <f>SUM(J4,J36,J55,J75,J94,J113,J132,J150,J167)</f>
        <v>5412486.6099999994</v>
      </c>
      <c r="K198" s="150">
        <f>SUM(K4,K36,K55,K75,K94,K113,K132,K150,K167)</f>
        <v>4853052.6499999994</v>
      </c>
      <c r="L198" s="150">
        <f>SUM(L4,L36,L55,L75,L94,L113,L132,L150,L167)</f>
        <v>5815896.5700000003</v>
      </c>
      <c r="M198" s="150">
        <f>SUM(M4,M36,M55,M75,M94,M113,M132,M150,M167)</f>
        <v>5459666.4500000002</v>
      </c>
      <c r="N198" s="150">
        <f>SUM(B198:M198)</f>
        <v>62202632.470000006</v>
      </c>
    </row>
    <row r="199" spans="1:14" x14ac:dyDescent="0.2">
      <c r="A199" s="5" t="s">
        <v>23</v>
      </c>
      <c r="B199" s="155">
        <f>SUM(B5,B37,B76,B114,B133,B151,B95,B56,B168)</f>
        <v>1495853.57</v>
      </c>
      <c r="C199" s="155">
        <f>SUM(C5,C37,C76,C114,C133,C151,C95,C56,C168,C22)</f>
        <v>3573231.12</v>
      </c>
      <c r="D199" s="155">
        <f>SUM(D5,D37,D76,D114,D133,D151,D95,D56,D168,D22)</f>
        <v>2875015.04</v>
      </c>
      <c r="E199" s="155">
        <f t="shared" ref="E199:J199" si="50">SUM(E5,E22,E37,E76,E114,E133,E151,E95,E56,E168)</f>
        <v>2784216.9499999997</v>
      </c>
      <c r="F199" s="155">
        <f t="shared" si="50"/>
        <v>2480499.6999999997</v>
      </c>
      <c r="G199" s="155">
        <f t="shared" si="50"/>
        <v>3183310.8200000003</v>
      </c>
      <c r="H199" s="155">
        <f t="shared" si="50"/>
        <v>2654891.89</v>
      </c>
      <c r="I199" s="155">
        <f t="shared" si="50"/>
        <v>2934721.14</v>
      </c>
      <c r="J199" s="155">
        <f t="shared" si="50"/>
        <v>2727235.87</v>
      </c>
      <c r="K199" s="155">
        <f>SUM(K5,K22,K37,K76,K114,K133,K151,K95,K56,K168)</f>
        <v>2472248.44</v>
      </c>
      <c r="L199" s="155">
        <f>SUM(L5,L22,L37,L76,L114,L133,L151,L95,L56,L168)</f>
        <v>2751856.1</v>
      </c>
      <c r="M199" s="155">
        <f>SUM(M5,M22,M37,M76,M114,M133,M151,M95,M56,M168)</f>
        <v>2621473.46</v>
      </c>
      <c r="N199" s="150">
        <f>SUM(B199:M199)</f>
        <v>32554554.100000005</v>
      </c>
    </row>
    <row r="200" spans="1:14" x14ac:dyDescent="0.2">
      <c r="A200" s="15" t="s">
        <v>24</v>
      </c>
      <c r="B200" s="150">
        <f>SUM(B6,B38,B77,B115,B134,B152,B96,B58+B169+B186)</f>
        <v>15837735.58</v>
      </c>
      <c r="C200" s="150">
        <f t="shared" ref="C200:M200" si="51">SUM(C6,C38,C77,C115,C134,C152,C96,C58+C169+C184)</f>
        <v>17124386.309999999</v>
      </c>
      <c r="D200" s="150">
        <f t="shared" si="51"/>
        <v>16547759.24</v>
      </c>
      <c r="E200" s="150">
        <f t="shared" si="51"/>
        <v>17564212.969999999</v>
      </c>
      <c r="F200" s="150">
        <f t="shared" si="51"/>
        <v>17230958.819999997</v>
      </c>
      <c r="G200" s="150">
        <f t="shared" si="51"/>
        <v>22036912.600000001</v>
      </c>
      <c r="H200" s="150">
        <f t="shared" si="51"/>
        <v>19542668.799999997</v>
      </c>
      <c r="I200" s="150">
        <f t="shared" si="51"/>
        <v>20134197.670000002</v>
      </c>
      <c r="J200" s="150">
        <f t="shared" si="51"/>
        <v>19531095.84</v>
      </c>
      <c r="K200" s="150">
        <f t="shared" si="51"/>
        <v>18461803.180000003</v>
      </c>
      <c r="L200" s="150">
        <f>SUM(L6,L38,L77,L115,L134,L152,L96,L58+L169+L184)</f>
        <v>22624594.879999999</v>
      </c>
      <c r="M200" s="150">
        <f t="shared" si="51"/>
        <v>20335433.609999999</v>
      </c>
      <c r="N200" s="150">
        <f>SUM(B200:M200)</f>
        <v>226971759.5</v>
      </c>
    </row>
    <row r="201" spans="1:14" x14ac:dyDescent="0.2">
      <c r="A201" s="65" t="s">
        <v>1</v>
      </c>
      <c r="B201" s="155">
        <f t="shared" ref="B201:M201" si="52">SUM(B7,B39,B78,B116,B135,B153,B97+B170+B23+B59)</f>
        <v>5701696.6300000008</v>
      </c>
      <c r="C201" s="155">
        <f t="shared" si="52"/>
        <v>5720485.669999999</v>
      </c>
      <c r="D201" s="155">
        <f t="shared" si="52"/>
        <v>5339058.2100000009</v>
      </c>
      <c r="E201" s="155">
        <f t="shared" si="52"/>
        <v>5637176.5299999993</v>
      </c>
      <c r="F201" s="155">
        <f t="shared" si="52"/>
        <v>5506648.1599999992</v>
      </c>
      <c r="G201" s="155">
        <f t="shared" si="52"/>
        <v>7047325.2400000002</v>
      </c>
      <c r="H201" s="155">
        <f t="shared" si="52"/>
        <v>5931326.4099999992</v>
      </c>
      <c r="I201" s="155">
        <f>SUM(I7,I39,I78,I116,I135,I153,I97+I170+I23+I59)</f>
        <v>6089937.5000000009</v>
      </c>
      <c r="J201" s="155">
        <f t="shared" si="52"/>
        <v>5839344.4299999997</v>
      </c>
      <c r="K201" s="155">
        <f>SUM(K7,K39,K78,K116,K135,K153,K97+K170+K23+K59)</f>
        <v>5473660.8200000003</v>
      </c>
      <c r="L201" s="155">
        <f>SUM(L7,L39,L78,L116,L135,L153,L97+L170+L23+L59)</f>
        <v>6671216.0199999996</v>
      </c>
      <c r="M201" s="155">
        <f t="shared" si="52"/>
        <v>5851265</v>
      </c>
      <c r="N201" s="150">
        <f>SUM(B201:M201)</f>
        <v>70809140.61999999</v>
      </c>
    </row>
    <row r="202" spans="1:14" x14ac:dyDescent="0.2">
      <c r="A202" s="65"/>
      <c r="B202" s="150"/>
      <c r="C202" s="150"/>
      <c r="D202" s="150"/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</row>
    <row r="203" spans="1:14" x14ac:dyDescent="0.2">
      <c r="A203" s="66" t="s">
        <v>5</v>
      </c>
      <c r="B203" s="158">
        <f t="shared" ref="B203:F203" si="53">SUM(B197:B202)</f>
        <v>30812934.130000003</v>
      </c>
      <c r="C203" s="158">
        <f t="shared" si="53"/>
        <v>34642473.789999999</v>
      </c>
      <c r="D203" s="158">
        <f t="shared" si="53"/>
        <v>32077856.68</v>
      </c>
      <c r="E203" s="158">
        <f t="shared" si="53"/>
        <v>33858180.129999995</v>
      </c>
      <c r="F203" s="158">
        <f t="shared" si="53"/>
        <v>32648147.849999998</v>
      </c>
      <c r="G203" s="158">
        <f t="shared" ref="G203:N203" si="54">SUM(G197:G202)</f>
        <v>41758078.100000001</v>
      </c>
      <c r="H203" s="158">
        <f t="shared" si="54"/>
        <v>36483146.839999996</v>
      </c>
      <c r="I203" s="158">
        <f>SUM(I197:I202)</f>
        <v>37950466.020000003</v>
      </c>
      <c r="J203" s="158">
        <f>SUM(J197:J202)</f>
        <v>36495076.590000004</v>
      </c>
      <c r="K203" s="158">
        <f>SUM(K197:K202)</f>
        <v>34222009.830000006</v>
      </c>
      <c r="L203" s="158">
        <f t="shared" si="54"/>
        <v>41369996.549999997</v>
      </c>
      <c r="M203" s="158">
        <f>SUM(M197:M202)</f>
        <v>37285729.920000002</v>
      </c>
      <c r="N203" s="158">
        <f t="shared" si="54"/>
        <v>429604096.43000001</v>
      </c>
    </row>
    <row r="204" spans="1:14" x14ac:dyDescent="0.2">
      <c r="A204" s="101"/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3"/>
    </row>
    <row r="205" spans="1:14" x14ac:dyDescent="0.2">
      <c r="A205" s="80" t="s">
        <v>6</v>
      </c>
      <c r="B205" s="198" t="s">
        <v>69</v>
      </c>
      <c r="C205" s="198" t="s">
        <v>70</v>
      </c>
      <c r="D205" s="198" t="s">
        <v>71</v>
      </c>
      <c r="E205" s="198" t="s">
        <v>72</v>
      </c>
      <c r="F205" s="198" t="s">
        <v>73</v>
      </c>
      <c r="G205" s="198" t="s">
        <v>74</v>
      </c>
      <c r="H205" s="198" t="s">
        <v>75</v>
      </c>
      <c r="I205" s="198" t="s">
        <v>76</v>
      </c>
      <c r="J205" s="198" t="s">
        <v>77</v>
      </c>
      <c r="K205" s="198" t="s">
        <v>78</v>
      </c>
      <c r="L205" s="198" t="s">
        <v>79</v>
      </c>
      <c r="M205" s="198" t="s">
        <v>80</v>
      </c>
      <c r="N205" s="199" t="s">
        <v>0</v>
      </c>
    </row>
    <row r="206" spans="1:14" x14ac:dyDescent="0.2">
      <c r="A206" s="65" t="s">
        <v>8</v>
      </c>
      <c r="B206" s="81">
        <f>B197/B203</f>
        <v>0.1018021505763041</v>
      </c>
      <c r="C206" s="81">
        <f t="shared" ref="C206:M206" si="55">C197/C203</f>
        <v>8.7556151976524318E-2</v>
      </c>
      <c r="D206" s="81">
        <f t="shared" si="55"/>
        <v>8.6258807987167563E-2</v>
      </c>
      <c r="E206" s="81">
        <f t="shared" si="55"/>
        <v>8.4851444731208606E-2</v>
      </c>
      <c r="F206" s="81">
        <f t="shared" si="55"/>
        <v>8.5625879692896575E-2</v>
      </c>
      <c r="G206" s="81">
        <f t="shared" si="55"/>
        <v>8.5766690493353906E-2</v>
      </c>
      <c r="H206" s="81">
        <f t="shared" si="55"/>
        <v>8.7073034953143877E-2</v>
      </c>
      <c r="I206" s="81">
        <f t="shared" si="55"/>
        <v>8.5162381887399011E-2</v>
      </c>
      <c r="J206" s="81">
        <f t="shared" si="55"/>
        <v>8.1789493786619274E-2</v>
      </c>
      <c r="K206" s="81">
        <f t="shared" si="55"/>
        <v>8.653041579703151E-2</v>
      </c>
      <c r="L206" s="81">
        <f t="shared" si="55"/>
        <v>8.4757874605140629E-2</v>
      </c>
      <c r="M206" s="81">
        <f t="shared" si="55"/>
        <v>8.0939582153149919E-2</v>
      </c>
      <c r="N206" s="81">
        <f t="shared" ref="N206" si="56">N197/N203</f>
        <v>8.6279460666268473E-2</v>
      </c>
    </row>
    <row r="207" spans="1:14" x14ac:dyDescent="0.2">
      <c r="A207" s="65" t="s">
        <v>9</v>
      </c>
      <c r="B207" s="81">
        <f t="shared" ref="B207:N207" si="57">B198/B203</f>
        <v>0.15061290075201286</v>
      </c>
      <c r="C207" s="81">
        <f t="shared" ref="C207:M207" si="58">C198/C203</f>
        <v>0.14985098989952936</v>
      </c>
      <c r="D207" s="81">
        <f t="shared" si="58"/>
        <v>0.14181204671433803</v>
      </c>
      <c r="E207" s="81">
        <f t="shared" si="58"/>
        <v>0.14766470497834169</v>
      </c>
      <c r="F207" s="81">
        <f t="shared" si="58"/>
        <v>0.14195337546537118</v>
      </c>
      <c r="G207" s="81">
        <f t="shared" si="58"/>
        <v>0.14150740524621988</v>
      </c>
      <c r="H207" s="81">
        <f t="shared" si="58"/>
        <v>0.14191652498362173</v>
      </c>
      <c r="I207" s="81">
        <f t="shared" si="58"/>
        <v>0.14649774332336379</v>
      </c>
      <c r="J207" s="81">
        <f t="shared" si="58"/>
        <v>0.14830730925176552</v>
      </c>
      <c r="K207" s="81">
        <f t="shared" si="58"/>
        <v>0.14181086014842043</v>
      </c>
      <c r="L207" s="81">
        <f t="shared" si="58"/>
        <v>0.14058247655328848</v>
      </c>
      <c r="M207" s="81">
        <f t="shared" si="58"/>
        <v>0.14642777442507421</v>
      </c>
      <c r="N207" s="81">
        <f t="shared" si="57"/>
        <v>0.14479059437957512</v>
      </c>
    </row>
    <row r="208" spans="1:14" x14ac:dyDescent="0.2">
      <c r="A208" s="5" t="s">
        <v>23</v>
      </c>
      <c r="B208" s="81">
        <f t="shared" ref="B208:N208" si="59">B199/B203</f>
        <v>4.8546287857202518E-2</v>
      </c>
      <c r="C208" s="81">
        <f t="shared" ref="C208:M208" si="60">C199/C203</f>
        <v>0.10314595723332726</v>
      </c>
      <c r="D208" s="81">
        <f t="shared" si="60"/>
        <v>8.9626157653872274E-2</v>
      </c>
      <c r="E208" s="81">
        <f t="shared" si="60"/>
        <v>8.2231736593930169E-2</v>
      </c>
      <c r="F208" s="81">
        <f t="shared" si="60"/>
        <v>7.5976735690995709E-2</v>
      </c>
      <c r="G208" s="81">
        <f t="shared" si="60"/>
        <v>7.6232215773359549E-2</v>
      </c>
      <c r="H208" s="81">
        <f t="shared" si="60"/>
        <v>7.2770364399849019E-2</v>
      </c>
      <c r="I208" s="81">
        <f t="shared" si="60"/>
        <v>7.7330305732040125E-2</v>
      </c>
      <c r="J208" s="81">
        <f t="shared" si="60"/>
        <v>7.4728870982758488E-2</v>
      </c>
      <c r="K208" s="81">
        <f t="shared" si="60"/>
        <v>7.2241474193977792E-2</v>
      </c>
      <c r="L208" s="81">
        <f t="shared" si="60"/>
        <v>6.6518161215558536E-2</v>
      </c>
      <c r="M208" s="81">
        <f t="shared" si="60"/>
        <v>7.0307687837266833E-2</v>
      </c>
      <c r="N208" s="81">
        <f t="shared" si="59"/>
        <v>7.577803463823457E-2</v>
      </c>
    </row>
    <row r="209" spans="1:14" x14ac:dyDescent="0.2">
      <c r="A209" s="65" t="s">
        <v>24</v>
      </c>
      <c r="B209" s="81">
        <f t="shared" ref="B209:N209" si="61">B200/B203</f>
        <v>0.51399634689706841</v>
      </c>
      <c r="C209" s="81">
        <f t="shared" ref="C209:M209" si="62">C200/C203</f>
        <v>0.4943176521921242</v>
      </c>
      <c r="D209" s="81">
        <f t="shared" si="62"/>
        <v>0.51586237213651642</v>
      </c>
      <c r="E209" s="81">
        <f t="shared" si="62"/>
        <v>0.51875832967281221</v>
      </c>
      <c r="F209" s="81">
        <f t="shared" si="62"/>
        <v>0.52777752965242097</v>
      </c>
      <c r="G209" s="81">
        <f t="shared" si="62"/>
        <v>0.52772813315850375</v>
      </c>
      <c r="H209" s="81">
        <f t="shared" si="62"/>
        <v>0.535662915419716</v>
      </c>
      <c r="I209" s="81">
        <f t="shared" si="62"/>
        <v>0.5305388782153353</v>
      </c>
      <c r="J209" s="81">
        <f t="shared" si="62"/>
        <v>0.53517070424101276</v>
      </c>
      <c r="K209" s="81">
        <f t="shared" si="62"/>
        <v>0.53947162284477668</v>
      </c>
      <c r="L209" s="81">
        <f t="shared" si="62"/>
        <v>0.54688413746072695</v>
      </c>
      <c r="M209" s="81">
        <f t="shared" si="62"/>
        <v>0.54539454245985153</v>
      </c>
      <c r="N209" s="81">
        <f t="shared" si="61"/>
        <v>0.52832773566669877</v>
      </c>
    </row>
    <row r="210" spans="1:14" x14ac:dyDescent="0.2">
      <c r="A210" s="65" t="s">
        <v>1</v>
      </c>
      <c r="B210" s="81">
        <f t="shared" ref="B210:N210" si="63">B201/B203</f>
        <v>0.18504231391741208</v>
      </c>
      <c r="C210" s="81">
        <f t="shared" ref="C210:M210" si="64">C201/C203</f>
        <v>0.16512924869849485</v>
      </c>
      <c r="D210" s="81">
        <f t="shared" si="64"/>
        <v>0.16644061550810574</v>
      </c>
      <c r="E210" s="81">
        <f t="shared" si="64"/>
        <v>0.16649378402370738</v>
      </c>
      <c r="F210" s="81">
        <f t="shared" si="64"/>
        <v>0.16866647949831554</v>
      </c>
      <c r="G210" s="81">
        <f t="shared" si="64"/>
        <v>0.16876555532856288</v>
      </c>
      <c r="H210" s="81">
        <f t="shared" si="64"/>
        <v>0.16257716024366936</v>
      </c>
      <c r="I210" s="81">
        <f t="shared" si="64"/>
        <v>0.16047069084186177</v>
      </c>
      <c r="J210" s="81">
        <f t="shared" si="64"/>
        <v>0.16000362173784383</v>
      </c>
      <c r="K210" s="81">
        <f t="shared" si="64"/>
        <v>0.15994562701579351</v>
      </c>
      <c r="L210" s="81">
        <f t="shared" si="64"/>
        <v>0.16125735016528542</v>
      </c>
      <c r="M210" s="81">
        <f t="shared" si="64"/>
        <v>0.15693041312465741</v>
      </c>
      <c r="N210" s="81">
        <f t="shared" si="63"/>
        <v>0.16482417464922308</v>
      </c>
    </row>
    <row r="211" spans="1:14" ht="10.8" thickBot="1" x14ac:dyDescent="0.25">
      <c r="A211" s="82"/>
      <c r="B211" s="83"/>
      <c r="C211" s="83"/>
      <c r="D211" s="83"/>
      <c r="E211" s="83"/>
      <c r="F211" s="83"/>
      <c r="G211" s="83"/>
      <c r="H211" s="92"/>
      <c r="I211" s="94"/>
      <c r="J211" s="94"/>
      <c r="K211" s="94"/>
      <c r="L211" s="94"/>
      <c r="M211" s="84"/>
      <c r="N211" s="83"/>
    </row>
    <row r="212" spans="1:14" ht="10.8" thickBot="1" x14ac:dyDescent="0.25">
      <c r="A212" s="85" t="s">
        <v>13</v>
      </c>
      <c r="B212" s="166">
        <f>SUM(B206:B211)</f>
        <v>1</v>
      </c>
      <c r="C212" s="166">
        <f t="shared" ref="C212" si="65">SUM(C206:C211)</f>
        <v>1</v>
      </c>
      <c r="D212" s="166">
        <f t="shared" ref="D212:N212" si="66">SUM(D206:D211)</f>
        <v>1</v>
      </c>
      <c r="E212" s="166">
        <f t="shared" si="66"/>
        <v>1</v>
      </c>
      <c r="F212" s="166">
        <f t="shared" si="66"/>
        <v>1</v>
      </c>
      <c r="G212" s="166">
        <f t="shared" si="66"/>
        <v>0.99999999999999989</v>
      </c>
      <c r="H212" s="166">
        <f t="shared" si="66"/>
        <v>1</v>
      </c>
      <c r="I212" s="167">
        <f>SUM(I206:I211)</f>
        <v>1</v>
      </c>
      <c r="J212" s="167">
        <f>SUM(J206:J211)</f>
        <v>0.99999999999999978</v>
      </c>
      <c r="K212" s="167">
        <f>SUM(K206:K211)</f>
        <v>1</v>
      </c>
      <c r="L212" s="167">
        <f t="shared" si="66"/>
        <v>1</v>
      </c>
      <c r="M212" s="167">
        <f>SUM(M206:M211)</f>
        <v>0.99999999999999989</v>
      </c>
      <c r="N212" s="166">
        <f t="shared" si="66"/>
        <v>1</v>
      </c>
    </row>
    <row r="213" spans="1:14" x14ac:dyDescent="0.2">
      <c r="A213" s="123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5"/>
    </row>
    <row r="214" spans="1:14" x14ac:dyDescent="0.2">
      <c r="A214" s="68" t="s">
        <v>19</v>
      </c>
      <c r="B214" s="198" t="s">
        <v>69</v>
      </c>
      <c r="C214" s="198" t="s">
        <v>70</v>
      </c>
      <c r="D214" s="198" t="s">
        <v>71</v>
      </c>
      <c r="E214" s="198" t="s">
        <v>72</v>
      </c>
      <c r="F214" s="198" t="s">
        <v>73</v>
      </c>
      <c r="G214" s="198" t="s">
        <v>74</v>
      </c>
      <c r="H214" s="198" t="s">
        <v>75</v>
      </c>
      <c r="I214" s="198" t="s">
        <v>76</v>
      </c>
      <c r="J214" s="198" t="s">
        <v>77</v>
      </c>
      <c r="K214" s="198" t="s">
        <v>78</v>
      </c>
      <c r="L214" s="198" t="s">
        <v>79</v>
      </c>
      <c r="M214" s="198" t="s">
        <v>80</v>
      </c>
      <c r="N214" s="199" t="s">
        <v>0</v>
      </c>
    </row>
    <row r="215" spans="1:14" x14ac:dyDescent="0.2">
      <c r="A215" s="65" t="s">
        <v>8</v>
      </c>
      <c r="B215" s="86">
        <f t="shared" ref="B215:H215" si="67">SUM(B12,B44,B83,B121,B140,B102)</f>
        <v>8266</v>
      </c>
      <c r="C215" s="86">
        <f t="shared" si="67"/>
        <v>7997</v>
      </c>
      <c r="D215" s="86">
        <f t="shared" si="67"/>
        <v>7260</v>
      </c>
      <c r="E215" s="86">
        <f t="shared" si="67"/>
        <v>7593</v>
      </c>
      <c r="F215" s="86">
        <f t="shared" si="67"/>
        <v>7350</v>
      </c>
      <c r="G215" s="86">
        <f t="shared" si="67"/>
        <v>9341</v>
      </c>
      <c r="H215" s="86">
        <f t="shared" si="67"/>
        <v>8252</v>
      </c>
      <c r="I215" s="86">
        <f>SUM(I12,I44,I64,I83,I121,I140,I102)</f>
        <v>8338</v>
      </c>
      <c r="J215" s="86">
        <f>SUM(J12,J44,J64,J83,J121,J140,J102)</f>
        <v>7814</v>
      </c>
      <c r="K215" s="86">
        <f>SUM(K12,K44,K64,K83,K121,K140,K102)</f>
        <v>7709</v>
      </c>
      <c r="L215" s="86">
        <f>SUM(L12,L44,L64,L83,L121,L140,L102)</f>
        <v>9068</v>
      </c>
      <c r="M215" s="86">
        <f>SUM(M12,M44,M64,M83,M121,M140,M102)</f>
        <v>7791</v>
      </c>
      <c r="N215" s="69">
        <f>SUM(B215:M215)</f>
        <v>96779</v>
      </c>
    </row>
    <row r="216" spans="1:14" x14ac:dyDescent="0.2">
      <c r="A216" s="65" t="s">
        <v>9</v>
      </c>
      <c r="B216" s="69">
        <f>SUM(B13,B45,B84,B103,B122,B141,B158)</f>
        <v>12578</v>
      </c>
      <c r="C216" s="69">
        <f>SUM(C13,C45,C84,C103,C122,C141,C158,C175)</f>
        <v>14144</v>
      </c>
      <c r="D216" s="69">
        <f>SUM(D13,D45,D84,D103,D122,D141,D158,D175)</f>
        <v>12370</v>
      </c>
      <c r="E216" s="69">
        <f>SUM(E13,E45,E84,E103,E122,E141,E158,E175)</f>
        <v>13605</v>
      </c>
      <c r="F216" s="69">
        <f>SUM(F13,F45,F84,F103,F122,F141,F158,F175)</f>
        <v>11274</v>
      </c>
      <c r="G216" s="69">
        <f>SUM(G13,G45,G84,G103,G122,G141,G158,G175)</f>
        <v>16041</v>
      </c>
      <c r="H216" s="69">
        <f>SUM(H13,H45,H84,H103,H122,H141,H158+H175)</f>
        <v>14081</v>
      </c>
      <c r="I216" s="69">
        <f>SUM(I13,I45,I65,I84,I103,I122,I141,I158,I175)</f>
        <v>14956</v>
      </c>
      <c r="J216" s="69">
        <f>SUM(J13,J45,J65,J84,J103,J122,J141,J158,J175)</f>
        <v>14532</v>
      </c>
      <c r="K216" s="69">
        <f>SUM(K13,K45,K65,K84,K103,K122,K141,K158,K175)</f>
        <v>13019</v>
      </c>
      <c r="L216" s="69">
        <f>SUM(L13,L45,L65,L84,L103,L122,L141,L158,L175)</f>
        <v>15586</v>
      </c>
      <c r="M216" s="69">
        <f>SUM(M13,M45,M65,M84,M103,M122,M141,M175,M158)</f>
        <v>14644</v>
      </c>
      <c r="N216" s="69">
        <f>SUM(B216:M216)</f>
        <v>166830</v>
      </c>
    </row>
    <row r="217" spans="1:14" x14ac:dyDescent="0.2">
      <c r="A217" s="65" t="s">
        <v>23</v>
      </c>
      <c r="B217" s="69">
        <f>SUM(B14,B46,B85,B123,B142,B159,B104,B66+B176)</f>
        <v>4100</v>
      </c>
      <c r="C217" s="69">
        <f>SUM(C14,C46,C85,C123,C142,C159,C104,C66+C176+C28)</f>
        <v>9050</v>
      </c>
      <c r="D217" s="69">
        <f>SUM(D14,D46,D85,D123,D142,D159,D104,D66+D176,D28)</f>
        <v>7171</v>
      </c>
      <c r="E217" s="69">
        <f>SUM(E14,E28,E46,E85,E123,E142,E159,E104,E66+E176)</f>
        <v>7239</v>
      </c>
      <c r="F217" s="69">
        <f>SUM(F14,F28,F46,F85,F123,F142,F159,F104,F66+F176)</f>
        <v>6443</v>
      </c>
      <c r="G217" s="69">
        <f>SUM(G14,G28,G46,G85,G123,G142,G159,G104,G66+G176,)</f>
        <v>8316</v>
      </c>
      <c r="H217" s="69">
        <f>SUM(H14,H28,H46,H85,H123,H142,H159,H104,H66+H176)</f>
        <v>6914</v>
      </c>
      <c r="I217" s="69">
        <f>SUM(I14,I28,I46,I85,I123,I142,I159,I104,I66+I176)</f>
        <v>7671</v>
      </c>
      <c r="J217" s="69">
        <f>SUM(J14,J28,J46,J85,J123,J142,J159,J104,J66+J176)</f>
        <v>7049</v>
      </c>
      <c r="K217" s="69">
        <f>SUM(K14,K46,K85,K123,K28,K142,K159,K104,K66+K176)</f>
        <v>6298</v>
      </c>
      <c r="L217" s="69">
        <f>SUM(L14,L28,L46,L85,L123,L142,L159,L104,L66+L176)</f>
        <v>7173</v>
      </c>
      <c r="M217" s="69">
        <f>SUM(M14,M28,M46,M85,M123,M142,M159,M104,M66+M176)</f>
        <v>6791</v>
      </c>
      <c r="N217" s="69">
        <f>SUM(B217:M217)</f>
        <v>84215</v>
      </c>
    </row>
    <row r="218" spans="1:14" x14ac:dyDescent="0.2">
      <c r="A218" s="65" t="s">
        <v>24</v>
      </c>
      <c r="B218" s="69">
        <f>SUM(B15,B47,B67,B86,B124,B143,B160,B105,B189,B67+B177)</f>
        <v>37742</v>
      </c>
      <c r="C218" s="69">
        <f>SUM(C15,C47,C86,C124,C143,C160,C105,C189,C67+C177)</f>
        <v>40892</v>
      </c>
      <c r="D218" s="69">
        <f t="shared" ref="D218:M218" si="68">SUM(D15,D47,D86,D124,D143,D160,D105,D67+D177+D189)</f>
        <v>42418</v>
      </c>
      <c r="E218" s="69">
        <f t="shared" si="68"/>
        <v>44063</v>
      </c>
      <c r="F218" s="69">
        <f t="shared" si="68"/>
        <v>42927</v>
      </c>
      <c r="G218" s="69">
        <f t="shared" si="68"/>
        <v>54735</v>
      </c>
      <c r="H218" s="69">
        <f t="shared" si="68"/>
        <v>48663</v>
      </c>
      <c r="I218" s="69">
        <f>SUM(I15,I47,I86,I124,I143,I160,I105,I67+I177+I189)</f>
        <v>49988</v>
      </c>
      <c r="J218" s="69">
        <f t="shared" si="68"/>
        <v>48161</v>
      </c>
      <c r="K218" s="69">
        <f t="shared" si="68"/>
        <v>45426</v>
      </c>
      <c r="L218" s="69">
        <f t="shared" si="68"/>
        <v>55734</v>
      </c>
      <c r="M218" s="69">
        <f t="shared" si="68"/>
        <v>49783</v>
      </c>
      <c r="N218" s="69">
        <f>SUM(B218:M218)</f>
        <v>560532</v>
      </c>
    </row>
    <row r="219" spans="1:14" x14ac:dyDescent="0.2">
      <c r="A219" s="65" t="s">
        <v>1</v>
      </c>
      <c r="B219" s="69">
        <f t="shared" ref="B219:M219" si="69">SUM(B16,B48,B87,B125,B144,B161,B106+B178+B29+B68)</f>
        <v>15423</v>
      </c>
      <c r="C219" s="69">
        <f t="shared" si="69"/>
        <v>15595</v>
      </c>
      <c r="D219" s="69">
        <f t="shared" si="69"/>
        <v>14534</v>
      </c>
      <c r="E219" s="69">
        <f t="shared" si="69"/>
        <v>15305</v>
      </c>
      <c r="F219" s="69">
        <f t="shared" si="69"/>
        <v>14966</v>
      </c>
      <c r="G219" s="69">
        <f t="shared" si="69"/>
        <v>19048</v>
      </c>
      <c r="H219" s="69">
        <f t="shared" si="69"/>
        <v>16085</v>
      </c>
      <c r="I219" s="69">
        <f t="shared" si="69"/>
        <v>16475</v>
      </c>
      <c r="J219" s="69">
        <f t="shared" si="69"/>
        <v>15886</v>
      </c>
      <c r="K219" s="69">
        <f>SUM(K16,K48,K87,K125,K144,K161,K106+K178+K29+K68)</f>
        <v>14904</v>
      </c>
      <c r="L219" s="69">
        <f t="shared" si="69"/>
        <v>18056</v>
      </c>
      <c r="M219" s="69">
        <f t="shared" si="69"/>
        <v>15900</v>
      </c>
      <c r="N219" s="69">
        <f>SUM(B219:M219)</f>
        <v>192177</v>
      </c>
    </row>
    <row r="220" spans="1:14" x14ac:dyDescent="0.2">
      <c r="A220" s="65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</row>
    <row r="221" spans="1:14" x14ac:dyDescent="0.2">
      <c r="A221" s="66" t="s">
        <v>7</v>
      </c>
      <c r="B221" s="159">
        <f t="shared" ref="B221:F221" si="70">SUM(B215:B220)</f>
        <v>78109</v>
      </c>
      <c r="C221" s="159">
        <f t="shared" si="70"/>
        <v>87678</v>
      </c>
      <c r="D221" s="159">
        <f t="shared" si="70"/>
        <v>83753</v>
      </c>
      <c r="E221" s="159">
        <f t="shared" si="70"/>
        <v>87805</v>
      </c>
      <c r="F221" s="159">
        <f t="shared" si="70"/>
        <v>82960</v>
      </c>
      <c r="G221" s="159">
        <f t="shared" ref="G221:N221" si="71">SUM(G215:G220)</f>
        <v>107481</v>
      </c>
      <c r="H221" s="159">
        <f t="shared" si="71"/>
        <v>93995</v>
      </c>
      <c r="I221" s="159">
        <f>SUM(I215:I220)</f>
        <v>97428</v>
      </c>
      <c r="J221" s="159">
        <f>SUM(J215:J220)</f>
        <v>93442</v>
      </c>
      <c r="K221" s="159">
        <f>SUM(K215:K220)</f>
        <v>87356</v>
      </c>
      <c r="L221" s="159">
        <f t="shared" si="71"/>
        <v>105617</v>
      </c>
      <c r="M221" s="159">
        <f>SUM(M215:M220)</f>
        <v>94909</v>
      </c>
      <c r="N221" s="159">
        <f t="shared" si="71"/>
        <v>1100533</v>
      </c>
    </row>
    <row r="222" spans="1:14" x14ac:dyDescent="0.2">
      <c r="A222" s="127"/>
      <c r="B222" s="127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</row>
    <row r="223" spans="1:14" x14ac:dyDescent="0.2">
      <c r="A223" s="80" t="s">
        <v>20</v>
      </c>
      <c r="B223" s="198" t="s">
        <v>69</v>
      </c>
      <c r="C223" s="198" t="s">
        <v>70</v>
      </c>
      <c r="D223" s="198" t="s">
        <v>71</v>
      </c>
      <c r="E223" s="198" t="s">
        <v>72</v>
      </c>
      <c r="F223" s="198" t="s">
        <v>73</v>
      </c>
      <c r="G223" s="198" t="s">
        <v>74</v>
      </c>
      <c r="H223" s="198" t="s">
        <v>75</v>
      </c>
      <c r="I223" s="198" t="s">
        <v>76</v>
      </c>
      <c r="J223" s="198" t="s">
        <v>77</v>
      </c>
      <c r="K223" s="198" t="s">
        <v>78</v>
      </c>
      <c r="L223" s="198" t="s">
        <v>79</v>
      </c>
      <c r="M223" s="198" t="s">
        <v>80</v>
      </c>
      <c r="N223" s="199" t="s">
        <v>0</v>
      </c>
    </row>
    <row r="224" spans="1:14" x14ac:dyDescent="0.2">
      <c r="A224" s="65" t="s">
        <v>8</v>
      </c>
      <c r="B224" s="81">
        <f t="shared" ref="B224:M224" si="72">B215/B221</f>
        <v>0.10582647326172401</v>
      </c>
      <c r="C224" s="81">
        <f t="shared" si="72"/>
        <v>9.120874107529825E-2</v>
      </c>
      <c r="D224" s="81">
        <f t="shared" si="72"/>
        <v>8.6683462084940238E-2</v>
      </c>
      <c r="E224" s="81">
        <f t="shared" si="72"/>
        <v>8.6475713228176071E-2</v>
      </c>
      <c r="F224" s="81">
        <f t="shared" si="72"/>
        <v>8.8596914175506275E-2</v>
      </c>
      <c r="G224" s="81">
        <f t="shared" si="72"/>
        <v>8.6908383807370607E-2</v>
      </c>
      <c r="H224" s="81">
        <f t="shared" si="72"/>
        <v>8.779190382467153E-2</v>
      </c>
      <c r="I224" s="81">
        <f t="shared" si="72"/>
        <v>8.5581147103502078E-2</v>
      </c>
      <c r="J224" s="81">
        <f t="shared" si="72"/>
        <v>8.3624066265704927E-2</v>
      </c>
      <c r="K224" s="81">
        <f t="shared" si="72"/>
        <v>8.8248088282430512E-2</v>
      </c>
      <c r="L224" s="81">
        <f t="shared" si="72"/>
        <v>8.5857390382230128E-2</v>
      </c>
      <c r="M224" s="81">
        <f t="shared" si="72"/>
        <v>8.2089159089232838E-2</v>
      </c>
      <c r="N224" s="81">
        <f t="shared" ref="N224" si="73">N215/N221</f>
        <v>8.7938298987854061E-2</v>
      </c>
    </row>
    <row r="225" spans="1:14" x14ac:dyDescent="0.2">
      <c r="A225" s="65" t="s">
        <v>9</v>
      </c>
      <c r="B225" s="81">
        <f t="shared" ref="B225" si="74">B216/B221</f>
        <v>0.16103137922646557</v>
      </c>
      <c r="C225" s="81">
        <f t="shared" ref="C225:M225" si="75">C216/C221</f>
        <v>0.16131754830174047</v>
      </c>
      <c r="D225" s="81">
        <f t="shared" si="75"/>
        <v>0.14769620192709515</v>
      </c>
      <c r="E225" s="81">
        <f t="shared" si="75"/>
        <v>0.15494561813108593</v>
      </c>
      <c r="F225" s="81">
        <f t="shared" si="75"/>
        <v>0.13589681774349083</v>
      </c>
      <c r="G225" s="81">
        <f t="shared" si="75"/>
        <v>0.14924498283417534</v>
      </c>
      <c r="H225" s="81">
        <f t="shared" si="75"/>
        <v>0.14980584073620937</v>
      </c>
      <c r="I225" s="81">
        <f t="shared" si="75"/>
        <v>0.15350823171983413</v>
      </c>
      <c r="J225" s="81">
        <f t="shared" si="75"/>
        <v>0.15551893152971896</v>
      </c>
      <c r="K225" s="81">
        <f t="shared" si="75"/>
        <v>0.14903383854572097</v>
      </c>
      <c r="L225" s="81">
        <f t="shared" si="75"/>
        <v>0.14757094028423454</v>
      </c>
      <c r="M225" s="81">
        <f t="shared" si="75"/>
        <v>0.15429516694939363</v>
      </c>
      <c r="N225" s="81">
        <f t="shared" ref="N225" si="76">N216/N221</f>
        <v>0.15159018402901139</v>
      </c>
    </row>
    <row r="226" spans="1:14" x14ac:dyDescent="0.2">
      <c r="A226" s="65" t="s">
        <v>23</v>
      </c>
      <c r="B226" s="81">
        <f t="shared" ref="B226" si="77">B217/B221</f>
        <v>5.2490750105621632E-2</v>
      </c>
      <c r="C226" s="81">
        <f t="shared" ref="C226:M226" si="78">C217/C221</f>
        <v>0.10321859531467414</v>
      </c>
      <c r="D226" s="81">
        <f t="shared" si="78"/>
        <v>8.5620813582797037E-2</v>
      </c>
      <c r="E226" s="81">
        <f t="shared" si="78"/>
        <v>8.2444052161038658E-2</v>
      </c>
      <c r="F226" s="81">
        <f t="shared" si="78"/>
        <v>7.7663934426229514E-2</v>
      </c>
      <c r="G226" s="81">
        <f t="shared" si="78"/>
        <v>7.7371814553269885E-2</v>
      </c>
      <c r="H226" s="81">
        <f t="shared" si="78"/>
        <v>7.3557104101281981E-2</v>
      </c>
      <c r="I226" s="81">
        <f t="shared" si="78"/>
        <v>7.8735065894814632E-2</v>
      </c>
      <c r="J226" s="81">
        <f t="shared" si="78"/>
        <v>7.5437169581130545E-2</v>
      </c>
      <c r="K226" s="81">
        <f t="shared" si="78"/>
        <v>7.2095791931865008E-2</v>
      </c>
      <c r="L226" s="81">
        <f t="shared" si="78"/>
        <v>6.7915203044964359E-2</v>
      </c>
      <c r="M226" s="81">
        <f t="shared" si="78"/>
        <v>7.1552750529454534E-2</v>
      </c>
      <c r="N226" s="81">
        <f t="shared" ref="N226" si="79">N217/N221</f>
        <v>7.6522012515753732E-2</v>
      </c>
    </row>
    <row r="227" spans="1:14" x14ac:dyDescent="0.2">
      <c r="A227" s="65" t="s">
        <v>24</v>
      </c>
      <c r="B227" s="81">
        <f t="shared" ref="B227" si="80">B218/B221</f>
        <v>0.4831965586552126</v>
      </c>
      <c r="C227" s="81">
        <f t="shared" ref="C227:M227" si="81">C218/C221</f>
        <v>0.46638837564725472</v>
      </c>
      <c r="D227" s="81">
        <f t="shared" si="81"/>
        <v>0.50646544004393867</v>
      </c>
      <c r="E227" s="81">
        <f t="shared" si="81"/>
        <v>0.50182791412789707</v>
      </c>
      <c r="F227" s="81">
        <f t="shared" si="81"/>
        <v>0.51744214079074258</v>
      </c>
      <c r="G227" s="81">
        <f t="shared" si="81"/>
        <v>0.50925279816897873</v>
      </c>
      <c r="H227" s="81">
        <f t="shared" si="81"/>
        <v>0.51771902760785149</v>
      </c>
      <c r="I227" s="81">
        <f t="shared" si="81"/>
        <v>0.51307632302828754</v>
      </c>
      <c r="J227" s="81">
        <f t="shared" si="81"/>
        <v>0.51541062905331647</v>
      </c>
      <c r="K227" s="81">
        <f t="shared" si="81"/>
        <v>0.52001007372132424</v>
      </c>
      <c r="L227" s="81">
        <f t="shared" si="81"/>
        <v>0.5276991393430982</v>
      </c>
      <c r="M227" s="81">
        <f t="shared" si="81"/>
        <v>0.52453402733144383</v>
      </c>
      <c r="N227" s="81">
        <f t="shared" ref="N227" si="82">N218/N221</f>
        <v>0.5093277530069521</v>
      </c>
    </row>
    <row r="228" spans="1:14" x14ac:dyDescent="0.2">
      <c r="A228" s="65" t="s">
        <v>1</v>
      </c>
      <c r="B228" s="81">
        <f t="shared" ref="B228" si="83">B219/B221</f>
        <v>0.19745483875097619</v>
      </c>
      <c r="C228" s="81">
        <f t="shared" ref="C228:M228" si="84">C219/C221</f>
        <v>0.17786673966103242</v>
      </c>
      <c r="D228" s="81">
        <f t="shared" si="84"/>
        <v>0.17353408236122886</v>
      </c>
      <c r="E228" s="81">
        <f t="shared" si="84"/>
        <v>0.17430670235180229</v>
      </c>
      <c r="F228" s="81">
        <f t="shared" si="84"/>
        <v>0.18040019286403086</v>
      </c>
      <c r="G228" s="81">
        <f t="shared" si="84"/>
        <v>0.17722202063620546</v>
      </c>
      <c r="H228" s="81">
        <f t="shared" si="84"/>
        <v>0.17112612372998565</v>
      </c>
      <c r="I228" s="81">
        <f t="shared" si="84"/>
        <v>0.1690992322535616</v>
      </c>
      <c r="J228" s="81">
        <f t="shared" si="84"/>
        <v>0.17000920357012905</v>
      </c>
      <c r="K228" s="81">
        <f t="shared" si="84"/>
        <v>0.17061220751865927</v>
      </c>
      <c r="L228" s="81">
        <f t="shared" si="84"/>
        <v>0.1709573269454728</v>
      </c>
      <c r="M228" s="81">
        <f t="shared" si="84"/>
        <v>0.16752889610047519</v>
      </c>
      <c r="N228" s="81">
        <f t="shared" ref="N228" si="85">N219/N221</f>
        <v>0.17462175146042871</v>
      </c>
    </row>
    <row r="229" spans="1:14" ht="10.8" thickBot="1" x14ac:dyDescent="0.25">
      <c r="A229" s="82"/>
      <c r="B229" s="83"/>
      <c r="C229" s="83"/>
      <c r="D229" s="83"/>
      <c r="E229" s="83"/>
      <c r="F229" s="83"/>
      <c r="G229" s="83"/>
      <c r="H229" s="83"/>
      <c r="I229" s="46"/>
      <c r="J229" s="46"/>
      <c r="K229" s="46"/>
      <c r="L229" s="46"/>
      <c r="M229" s="84"/>
      <c r="N229" s="83"/>
    </row>
    <row r="230" spans="1:14" x14ac:dyDescent="0.2">
      <c r="A230" s="87" t="s">
        <v>13</v>
      </c>
      <c r="B230" s="168">
        <f t="shared" ref="B230:N230" si="86">SUM(B224:B229)</f>
        <v>1</v>
      </c>
      <c r="C230" s="168">
        <f t="shared" si="86"/>
        <v>0.99999999999999989</v>
      </c>
      <c r="D230" s="168">
        <f t="shared" ref="D230:L230" si="87">SUM(D224:D229)</f>
        <v>1</v>
      </c>
      <c r="E230" s="168">
        <f t="shared" si="87"/>
        <v>1</v>
      </c>
      <c r="F230" s="168">
        <f t="shared" si="87"/>
        <v>1</v>
      </c>
      <c r="G230" s="168">
        <f t="shared" si="87"/>
        <v>1</v>
      </c>
      <c r="H230" s="168">
        <f t="shared" si="87"/>
        <v>1</v>
      </c>
      <c r="I230" s="168">
        <f>SUM(I224:I229)</f>
        <v>1</v>
      </c>
      <c r="J230" s="168">
        <f>SUM(J224:J229)</f>
        <v>1</v>
      </c>
      <c r="K230" s="168">
        <f>SUM(K224:K229)</f>
        <v>0.99999999999999989</v>
      </c>
      <c r="L230" s="168">
        <f t="shared" si="87"/>
        <v>1</v>
      </c>
      <c r="M230" s="168">
        <f>SUM(M224:M229)</f>
        <v>1</v>
      </c>
      <c r="N230" s="168">
        <f t="shared" si="86"/>
        <v>1</v>
      </c>
    </row>
    <row r="231" spans="1:14" x14ac:dyDescent="0.2">
      <c r="A231" s="88"/>
      <c r="B231" s="89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</row>
    <row r="232" spans="1:14" x14ac:dyDescent="0.2">
      <c r="A232" s="76"/>
      <c r="B232" s="76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6"/>
    </row>
    <row r="233" spans="1:14" x14ac:dyDescent="0.2">
      <c r="A233" s="141" t="s">
        <v>53</v>
      </c>
      <c r="B233" s="139"/>
      <c r="C233" s="139"/>
      <c r="D233" s="139"/>
      <c r="E233" s="139"/>
      <c r="F233" s="139"/>
      <c r="G233" s="139"/>
      <c r="H233" s="139"/>
      <c r="I233" s="139"/>
      <c r="J233" s="139"/>
      <c r="K233" s="139"/>
      <c r="L233" s="139"/>
      <c r="M233" s="139"/>
      <c r="N233" s="140"/>
    </row>
    <row r="234" spans="1:14" x14ac:dyDescent="0.2">
      <c r="A234" s="62" t="s">
        <v>4</v>
      </c>
      <c r="B234" s="198" t="s">
        <v>69</v>
      </c>
      <c r="C234" s="198" t="s">
        <v>70</v>
      </c>
      <c r="D234" s="198" t="s">
        <v>71</v>
      </c>
      <c r="E234" s="198" t="s">
        <v>72</v>
      </c>
      <c r="F234" s="198" t="s">
        <v>73</v>
      </c>
      <c r="G234" s="198" t="s">
        <v>74</v>
      </c>
      <c r="H234" s="198" t="s">
        <v>75</v>
      </c>
      <c r="I234" s="198" t="s">
        <v>76</v>
      </c>
      <c r="J234" s="198" t="s">
        <v>77</v>
      </c>
      <c r="K234" s="198" t="s">
        <v>78</v>
      </c>
      <c r="L234" s="198" t="s">
        <v>79</v>
      </c>
      <c r="M234" s="198" t="s">
        <v>80</v>
      </c>
      <c r="N234" s="198" t="s">
        <v>12</v>
      </c>
    </row>
    <row r="235" spans="1:14" x14ac:dyDescent="0.2">
      <c r="A235" s="65" t="s">
        <v>8</v>
      </c>
      <c r="B235" s="150">
        <f t="shared" ref="B235:K235" si="88">+B3+B35+B74+B93</f>
        <v>2902162.56</v>
      </c>
      <c r="C235" s="150">
        <f t="shared" si="88"/>
        <v>2802923.38</v>
      </c>
      <c r="D235" s="150">
        <f t="shared" si="88"/>
        <v>2560349.6800000002</v>
      </c>
      <c r="E235" s="150">
        <f t="shared" si="88"/>
        <v>2651130.2999999998</v>
      </c>
      <c r="F235" s="150">
        <f t="shared" si="88"/>
        <v>2581333.1800000002</v>
      </c>
      <c r="G235" s="150">
        <f t="shared" si="88"/>
        <v>3329020.24</v>
      </c>
      <c r="H235" s="150">
        <f t="shared" si="88"/>
        <v>2954914.16</v>
      </c>
      <c r="I235" s="150">
        <f>+I3+I35+I74+I93</f>
        <v>2881799.6799999997</v>
      </c>
      <c r="J235" s="150">
        <f>+J3+J35+J54+J74+J93</f>
        <v>2762590.96</v>
      </c>
      <c r="K235" s="150">
        <f t="shared" si="88"/>
        <v>2659371.2199999997</v>
      </c>
      <c r="L235" s="150">
        <f>+L3+L35+L54+L74+L93</f>
        <v>3262792.1799999997</v>
      </c>
      <c r="M235" s="150">
        <f>+M3+M35+M54+M74+M93</f>
        <v>2811144.6</v>
      </c>
      <c r="N235" s="149">
        <f>+SUM(B235:M235)</f>
        <v>34159532.139999993</v>
      </c>
    </row>
    <row r="236" spans="1:14" x14ac:dyDescent="0.2">
      <c r="A236" s="65" t="s">
        <v>9</v>
      </c>
      <c r="B236" s="150">
        <f t="shared" ref="B236:H236" si="89">+B4+B36+B75+B94+B150</f>
        <v>4400876.4800000004</v>
      </c>
      <c r="C236" s="150">
        <f t="shared" si="89"/>
        <v>4868137.04</v>
      </c>
      <c r="D236" s="150">
        <f t="shared" si="89"/>
        <v>4281606.16</v>
      </c>
      <c r="E236" s="150">
        <f t="shared" si="89"/>
        <v>4710496.96</v>
      </c>
      <c r="F236" s="150">
        <f t="shared" si="89"/>
        <v>4387422</v>
      </c>
      <c r="G236" s="150">
        <f t="shared" si="89"/>
        <v>5541794.96</v>
      </c>
      <c r="H236" s="150">
        <f t="shared" si="89"/>
        <v>4863084.72</v>
      </c>
      <c r="I236" s="150">
        <f>+I4+I36+I75+I94+I150+I55+I167</f>
        <v>5297415.76</v>
      </c>
      <c r="J236" s="150">
        <f>+J4+J36+J55+J75+J94+J150+J167</f>
        <v>5162458.34</v>
      </c>
      <c r="K236" s="150">
        <f>+K4+K36+K55+K75+K94+K150+K167</f>
        <v>4629561.8199999994</v>
      </c>
      <c r="L236" s="150">
        <f>+L4+L36+L55+L75+L94+L150+L167</f>
        <v>5546552.96</v>
      </c>
      <c r="M236" s="150">
        <f>+M4+M36+M55+M75+M94+M150+M167</f>
        <v>5210504.7799999993</v>
      </c>
      <c r="N236" s="149">
        <f t="shared" ref="N236:N239" si="90">+SUM(B236:M236)</f>
        <v>58899911.980000004</v>
      </c>
    </row>
    <row r="237" spans="1:14" x14ac:dyDescent="0.2">
      <c r="A237" s="5" t="s">
        <v>23</v>
      </c>
      <c r="B237" s="155">
        <f>+B5+B37+B56+B76+B95+B168+B151</f>
        <v>1433882.25</v>
      </c>
      <c r="C237" s="155">
        <f>+C5+C37+C56+C76+C95+C168+C151+C22</f>
        <v>3455721.16</v>
      </c>
      <c r="D237" s="155">
        <f>+D5+D37+D56+D76+D95+D168+D151+D22</f>
        <v>2769856.8800000004</v>
      </c>
      <c r="E237" s="155">
        <f>+E5+E22+E37+E56+E76+E95+E168+E151</f>
        <v>2674111.7899999996</v>
      </c>
      <c r="F237" s="155">
        <f>F5+F22+F37+F56+F76+F95+F168+F151</f>
        <v>2377506.0600000005</v>
      </c>
      <c r="G237" s="155">
        <f t="shared" ref="G237:L237" si="91">+G5+G22+G37+G56+G76+G95+G168+G151</f>
        <v>3047674.78</v>
      </c>
      <c r="H237" s="155">
        <f t="shared" si="91"/>
        <v>2544433.9699999997</v>
      </c>
      <c r="I237" s="155">
        <f t="shared" si="91"/>
        <v>2815270.82</v>
      </c>
      <c r="J237" s="155">
        <f t="shared" si="91"/>
        <v>2623828.0300000003</v>
      </c>
      <c r="K237" s="155">
        <f t="shared" si="91"/>
        <v>2380121.56</v>
      </c>
      <c r="L237" s="155">
        <f t="shared" si="91"/>
        <v>2645499.46</v>
      </c>
      <c r="M237" s="155">
        <f>+M5+M22+M37+M56+M76+M95+M168+M151</f>
        <v>2526757.7399999998</v>
      </c>
      <c r="N237" s="149">
        <f>+SUM(B237:M237)</f>
        <v>31294664.5</v>
      </c>
    </row>
    <row r="238" spans="1:14" x14ac:dyDescent="0.2">
      <c r="A238" s="15" t="s">
        <v>24</v>
      </c>
      <c r="B238" s="150">
        <f>+B6+B38+B58+B77+B96+B169+B152</f>
        <v>15017412.67</v>
      </c>
      <c r="C238" s="150">
        <f t="shared" ref="C238:M238" si="92">+C6+C38+C58+C77+C96+C169+C152+C184</f>
        <v>16043274.049999999</v>
      </c>
      <c r="D238" s="150">
        <f t="shared" si="92"/>
        <v>15035219.340000002</v>
      </c>
      <c r="E238" s="150">
        <f t="shared" si="92"/>
        <v>16156489.699999997</v>
      </c>
      <c r="F238" s="150">
        <f t="shared" si="92"/>
        <v>15812417.949999999</v>
      </c>
      <c r="G238" s="150">
        <f t="shared" si="92"/>
        <v>20249611.68</v>
      </c>
      <c r="H238" s="150">
        <f t="shared" si="92"/>
        <v>17893453.329999998</v>
      </c>
      <c r="I238" s="150">
        <f t="shared" si="92"/>
        <v>18412883.619999997</v>
      </c>
      <c r="J238" s="150">
        <f t="shared" si="92"/>
        <v>17874345.890000001</v>
      </c>
      <c r="K238" s="150">
        <f t="shared" si="92"/>
        <v>16835677.400000002</v>
      </c>
      <c r="L238" s="150">
        <f t="shared" si="92"/>
        <v>20590772.120000001</v>
      </c>
      <c r="M238" s="150">
        <f t="shared" si="92"/>
        <v>18488106.439999998</v>
      </c>
      <c r="N238" s="149">
        <f t="shared" si="90"/>
        <v>208409664.18999997</v>
      </c>
    </row>
    <row r="239" spans="1:14" x14ac:dyDescent="0.2">
      <c r="A239" s="65" t="s">
        <v>1</v>
      </c>
      <c r="B239" s="155">
        <f>+B7+B39+B78+B97+B170+B153+B23</f>
        <v>5242469.1900000004</v>
      </c>
      <c r="C239" s="155">
        <f t="shared" ref="C239:M239" si="93">+C7+C39+C78+C97+C170+C153+C23+C59</f>
        <v>5319510.09</v>
      </c>
      <c r="D239" s="155">
        <f t="shared" si="93"/>
        <v>4974275.5100000007</v>
      </c>
      <c r="E239" s="155">
        <f t="shared" si="93"/>
        <v>5251810.3899999987</v>
      </c>
      <c r="F239" s="155">
        <f t="shared" si="93"/>
        <v>5131862.76</v>
      </c>
      <c r="G239" s="155">
        <f t="shared" si="93"/>
        <v>6579664.6799999997</v>
      </c>
      <c r="H239" s="155">
        <f>+H7+H39+H78+H97+H170+H153+H23+H59</f>
        <v>5534540.7699999996</v>
      </c>
      <c r="I239" s="155">
        <f>+I7+I39+I78+I97+I170+I153+I23+I59</f>
        <v>5685884.6800000006</v>
      </c>
      <c r="J239" s="155">
        <f t="shared" si="93"/>
        <v>5428802.0699999994</v>
      </c>
      <c r="K239" s="155">
        <f t="shared" si="93"/>
        <v>5092914.58</v>
      </c>
      <c r="L239" s="155">
        <f t="shared" si="93"/>
        <v>6228515.9199999999</v>
      </c>
      <c r="M239" s="155">
        <f t="shared" si="93"/>
        <v>5453196.5</v>
      </c>
      <c r="N239" s="149">
        <f t="shared" si="90"/>
        <v>65923447.140000001</v>
      </c>
    </row>
    <row r="240" spans="1:14" x14ac:dyDescent="0.2">
      <c r="A240" s="65"/>
      <c r="B240" s="149"/>
      <c r="C240" s="149"/>
      <c r="D240" s="149"/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</row>
    <row r="241" spans="1:14" x14ac:dyDescent="0.2">
      <c r="A241" s="66" t="s">
        <v>5</v>
      </c>
      <c r="B241" s="158">
        <f t="shared" ref="B241:F241" si="94">SUM(B235:B239)</f>
        <v>28996803.150000002</v>
      </c>
      <c r="C241" s="158">
        <f t="shared" si="94"/>
        <v>32489565.719999999</v>
      </c>
      <c r="D241" s="158">
        <f t="shared" si="94"/>
        <v>29621307.570000004</v>
      </c>
      <c r="E241" s="158">
        <f t="shared" si="94"/>
        <v>31444039.139999993</v>
      </c>
      <c r="F241" s="158">
        <f t="shared" si="94"/>
        <v>30290541.949999996</v>
      </c>
      <c r="G241" s="158">
        <f>SUM(G235:G239)</f>
        <v>38747766.339999996</v>
      </c>
      <c r="H241" s="158">
        <f>SUM(H235:H239)</f>
        <v>33790426.950000003</v>
      </c>
      <c r="I241" s="158">
        <f>SUM(I235:I239)</f>
        <v>35093254.559999995</v>
      </c>
      <c r="J241" s="158">
        <f>SUM(J235:J239)</f>
        <v>33852025.289999999</v>
      </c>
      <c r="K241" s="158">
        <f>SUM(K235:K239)</f>
        <v>31597646.579999998</v>
      </c>
      <c r="L241" s="158">
        <f t="shared" ref="L241" si="95">SUM(L235:L239)</f>
        <v>38274132.640000001</v>
      </c>
      <c r="M241" s="158">
        <f>SUM(M235:M239)</f>
        <v>34489710.059999995</v>
      </c>
      <c r="N241" s="157">
        <f>+SUM(N235:N239)</f>
        <v>398687219.94999993</v>
      </c>
    </row>
    <row r="242" spans="1:14" x14ac:dyDescent="0.2">
      <c r="A242" s="101"/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3"/>
    </row>
    <row r="243" spans="1:14" x14ac:dyDescent="0.2">
      <c r="A243" s="80" t="s">
        <v>6</v>
      </c>
      <c r="B243" s="198" t="s">
        <v>69</v>
      </c>
      <c r="C243" s="198" t="s">
        <v>70</v>
      </c>
      <c r="D243" s="198" t="s">
        <v>71</v>
      </c>
      <c r="E243" s="198" t="s">
        <v>72</v>
      </c>
      <c r="F243" s="198" t="s">
        <v>73</v>
      </c>
      <c r="G243" s="198" t="s">
        <v>74</v>
      </c>
      <c r="H243" s="198" t="s">
        <v>75</v>
      </c>
      <c r="I243" s="198" t="s">
        <v>76</v>
      </c>
      <c r="J243" s="198" t="s">
        <v>77</v>
      </c>
      <c r="K243" s="198" t="s">
        <v>78</v>
      </c>
      <c r="L243" s="198" t="s">
        <v>79</v>
      </c>
      <c r="M243" s="198" t="s">
        <v>80</v>
      </c>
      <c r="N243" s="199" t="s">
        <v>0</v>
      </c>
    </row>
    <row r="244" spans="1:14" x14ac:dyDescent="0.2">
      <c r="A244" s="65" t="s">
        <v>8</v>
      </c>
      <c r="B244" s="81">
        <f t="shared" ref="B244" si="96">B235/B241</f>
        <v>0.10008560409184279</v>
      </c>
      <c r="C244" s="81">
        <f t="shared" ref="C244:N244" si="97">C235/C241</f>
        <v>8.627149418234821E-2</v>
      </c>
      <c r="D244" s="81">
        <f t="shared" si="97"/>
        <v>8.6436078959359716E-2</v>
      </c>
      <c r="E244" s="81">
        <f t="shared" si="97"/>
        <v>8.4312651062296073E-2</v>
      </c>
      <c r="F244" s="81">
        <f t="shared" si="97"/>
        <v>8.5219115070999926E-2</v>
      </c>
      <c r="G244" s="81">
        <f t="shared" si="97"/>
        <v>8.5915152135192741E-2</v>
      </c>
      <c r="H244" s="81">
        <f t="shared" si="97"/>
        <v>8.7448263508845658E-2</v>
      </c>
      <c r="I244" s="81">
        <f t="shared" si="97"/>
        <v>8.2118336305140913E-2</v>
      </c>
      <c r="J244" s="81">
        <f t="shared" si="97"/>
        <v>8.1607848757459092E-2</v>
      </c>
      <c r="K244" s="81">
        <f t="shared" si="97"/>
        <v>8.4163585198249277E-2</v>
      </c>
      <c r="L244" s="81">
        <f t="shared" si="97"/>
        <v>8.5247971800935879E-2</v>
      </c>
      <c r="M244" s="81">
        <f t="shared" si="97"/>
        <v>8.1506762309964176E-2</v>
      </c>
      <c r="N244" s="81">
        <f t="shared" si="97"/>
        <v>8.5680027928369512E-2</v>
      </c>
    </row>
    <row r="245" spans="1:14" x14ac:dyDescent="0.2">
      <c r="A245" s="65" t="s">
        <v>9</v>
      </c>
      <c r="B245" s="81">
        <f t="shared" ref="B245" si="98">B236/B241</f>
        <v>0.15177109204881437</v>
      </c>
      <c r="C245" s="81">
        <f t="shared" ref="C245:N245" si="99">C236/C241</f>
        <v>0.14983693786350802</v>
      </c>
      <c r="D245" s="81">
        <f t="shared" si="99"/>
        <v>0.1445448061292319</v>
      </c>
      <c r="E245" s="81">
        <f t="shared" si="99"/>
        <v>0.14980572117428045</v>
      </c>
      <c r="F245" s="81">
        <f t="shared" si="99"/>
        <v>0.14484461873419865</v>
      </c>
      <c r="G245" s="81">
        <f t="shared" si="99"/>
        <v>0.14302230769568536</v>
      </c>
      <c r="H245" s="81">
        <f t="shared" si="99"/>
        <v>0.14391900780644026</v>
      </c>
      <c r="I245" s="81">
        <f t="shared" si="99"/>
        <v>0.15095253564877684</v>
      </c>
      <c r="J245" s="81">
        <f t="shared" si="99"/>
        <v>0.15250072324402425</v>
      </c>
      <c r="K245" s="81">
        <f t="shared" si="99"/>
        <v>0.14651603271397814</v>
      </c>
      <c r="L245" s="81">
        <f t="shared" si="99"/>
        <v>0.14491649000043805</v>
      </c>
      <c r="M245" s="81">
        <f t="shared" si="99"/>
        <v>0.15107418331251696</v>
      </c>
      <c r="N245" s="81">
        <f t="shared" si="99"/>
        <v>0.14773463766254344</v>
      </c>
    </row>
    <row r="246" spans="1:14" x14ac:dyDescent="0.2">
      <c r="A246" s="5" t="s">
        <v>23</v>
      </c>
      <c r="B246" s="81">
        <f t="shared" ref="B246" si="100">B237/B241</f>
        <v>4.9449666660926372E-2</v>
      </c>
      <c r="C246" s="81">
        <f t="shared" ref="C246:N246" si="101">C237/C241</f>
        <v>0.10636403052542866</v>
      </c>
      <c r="D246" s="81">
        <f t="shared" si="101"/>
        <v>9.3508933508568939E-2</v>
      </c>
      <c r="E246" s="81">
        <f t="shared" si="101"/>
        <v>8.5043520588875599E-2</v>
      </c>
      <c r="F246" s="81">
        <f t="shared" si="101"/>
        <v>7.8490046956720128E-2</v>
      </c>
      <c r="G246" s="81">
        <f t="shared" si="101"/>
        <v>7.8654205593622351E-2</v>
      </c>
      <c r="H246" s="81">
        <f t="shared" si="101"/>
        <v>7.5300438605437614E-2</v>
      </c>
      <c r="I246" s="81">
        <f t="shared" si="101"/>
        <v>8.0222562862804492E-2</v>
      </c>
      <c r="J246" s="81">
        <f t="shared" si="101"/>
        <v>7.7508746006257054E-2</v>
      </c>
      <c r="K246" s="81">
        <f t="shared" si="101"/>
        <v>7.532591245281281E-2</v>
      </c>
      <c r="L246" s="81">
        <f t="shared" si="101"/>
        <v>6.9119775616683962E-2</v>
      </c>
      <c r="M246" s="81">
        <f t="shared" si="101"/>
        <v>7.3261205606087371E-2</v>
      </c>
      <c r="N246" s="81">
        <f t="shared" si="101"/>
        <v>7.8494275547444731E-2</v>
      </c>
    </row>
    <row r="247" spans="1:14" x14ac:dyDescent="0.2">
      <c r="A247" s="65" t="s">
        <v>24</v>
      </c>
      <c r="B247" s="81">
        <f t="shared" ref="B247" si="102">B238/B241</f>
        <v>0.51789890741800615</v>
      </c>
      <c r="C247" s="81">
        <f t="shared" ref="C247:N247" si="103">C238/C241</f>
        <v>0.49379773765717172</v>
      </c>
      <c r="D247" s="81">
        <f t="shared" si="103"/>
        <v>0.50758121681392065</v>
      </c>
      <c r="E247" s="81">
        <f t="shared" si="103"/>
        <v>0.51381724937008211</v>
      </c>
      <c r="F247" s="81">
        <f t="shared" si="103"/>
        <v>0.52202492699210357</v>
      </c>
      <c r="G247" s="81">
        <f t="shared" si="103"/>
        <v>0.52260074819063751</v>
      </c>
      <c r="H247" s="81">
        <f t="shared" si="103"/>
        <v>0.52954209061865665</v>
      </c>
      <c r="I247" s="81">
        <f t="shared" si="103"/>
        <v>0.52468441160163515</v>
      </c>
      <c r="J247" s="81">
        <f t="shared" si="103"/>
        <v>0.52801407705671721</v>
      </c>
      <c r="K247" s="81">
        <f t="shared" si="103"/>
        <v>0.53281428277814491</v>
      </c>
      <c r="L247" s="81">
        <f t="shared" si="103"/>
        <v>0.53798141720606218</v>
      </c>
      <c r="M247" s="81">
        <f t="shared" si="103"/>
        <v>0.53604702410768834</v>
      </c>
      <c r="N247" s="81">
        <f t="shared" si="103"/>
        <v>0.52273976631640462</v>
      </c>
    </row>
    <row r="248" spans="1:14" x14ac:dyDescent="0.2">
      <c r="A248" s="65" t="s">
        <v>1</v>
      </c>
      <c r="B248" s="81">
        <f t="shared" ref="B248" si="104">B239/B241</f>
        <v>0.18079472978041031</v>
      </c>
      <c r="C248" s="81">
        <f t="shared" ref="C248:N248" si="105">C239/C241</f>
        <v>0.16372979977154339</v>
      </c>
      <c r="D248" s="81">
        <f t="shared" si="105"/>
        <v>0.16792896458891873</v>
      </c>
      <c r="E248" s="81">
        <f t="shared" si="105"/>
        <v>0.16702085780446588</v>
      </c>
      <c r="F248" s="81">
        <f t="shared" si="105"/>
        <v>0.16942129224597782</v>
      </c>
      <c r="G248" s="81">
        <f t="shared" si="105"/>
        <v>0.16980758638486207</v>
      </c>
      <c r="H248" s="81">
        <f t="shared" si="105"/>
        <v>0.16379019946061968</v>
      </c>
      <c r="I248" s="81">
        <f t="shared" si="105"/>
        <v>0.16202215358164265</v>
      </c>
      <c r="J248" s="81">
        <f t="shared" si="105"/>
        <v>0.16036860493554239</v>
      </c>
      <c r="K248" s="81">
        <f t="shared" si="105"/>
        <v>0.16118018685681496</v>
      </c>
      <c r="L248" s="81">
        <f t="shared" si="105"/>
        <v>0.16273434537587994</v>
      </c>
      <c r="M248" s="81">
        <f t="shared" si="105"/>
        <v>0.15811082466374324</v>
      </c>
      <c r="N248" s="81">
        <f t="shared" si="105"/>
        <v>0.16535129254523778</v>
      </c>
    </row>
    <row r="249" spans="1:14" ht="10.8" thickBot="1" x14ac:dyDescent="0.25">
      <c r="A249" s="82"/>
      <c r="B249" s="83"/>
      <c r="C249" s="83"/>
      <c r="D249" s="83"/>
      <c r="E249" s="83"/>
      <c r="F249" s="83"/>
      <c r="G249" s="83"/>
      <c r="H249" s="92"/>
      <c r="I249" s="94"/>
      <c r="J249" s="94"/>
      <c r="K249" s="94"/>
      <c r="L249" s="94"/>
      <c r="M249" s="84"/>
      <c r="N249" s="83"/>
    </row>
    <row r="250" spans="1:14" ht="10.8" thickBot="1" x14ac:dyDescent="0.25">
      <c r="A250" s="85" t="s">
        <v>13</v>
      </c>
      <c r="B250" s="166">
        <f>SUM(B244:B249)</f>
        <v>1</v>
      </c>
      <c r="C250" s="166">
        <f t="shared" ref="C250:N250" si="106">SUM(C244:C249)</f>
        <v>1</v>
      </c>
      <c r="D250" s="166">
        <f t="shared" si="106"/>
        <v>0.99999999999999989</v>
      </c>
      <c r="E250" s="166">
        <f t="shared" ref="E250:I250" si="107">SUM(E244:E249)</f>
        <v>1.0000000000000002</v>
      </c>
      <c r="F250" s="166">
        <f t="shared" si="107"/>
        <v>1.0000000000000002</v>
      </c>
      <c r="G250" s="166">
        <f t="shared" si="107"/>
        <v>1</v>
      </c>
      <c r="H250" s="166">
        <f t="shared" si="107"/>
        <v>0.99999999999999989</v>
      </c>
      <c r="I250" s="167">
        <f t="shared" si="107"/>
        <v>1</v>
      </c>
      <c r="J250" s="167">
        <f>SUM(J244:J249)</f>
        <v>1</v>
      </c>
      <c r="K250" s="167">
        <f>SUM(K244:K249)</f>
        <v>1</v>
      </c>
      <c r="L250" s="167">
        <f t="shared" si="106"/>
        <v>1</v>
      </c>
      <c r="M250" s="167">
        <f>SUM(M244:M249)</f>
        <v>1</v>
      </c>
      <c r="N250" s="166">
        <f t="shared" si="106"/>
        <v>1</v>
      </c>
    </row>
    <row r="251" spans="1:14" x14ac:dyDescent="0.2">
      <c r="A251" s="123"/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5"/>
    </row>
    <row r="252" spans="1:14" x14ac:dyDescent="0.2">
      <c r="A252" s="68" t="s">
        <v>19</v>
      </c>
      <c r="B252" s="198" t="s">
        <v>69</v>
      </c>
      <c r="C252" s="198" t="s">
        <v>70</v>
      </c>
      <c r="D252" s="198" t="s">
        <v>71</v>
      </c>
      <c r="E252" s="198" t="s">
        <v>72</v>
      </c>
      <c r="F252" s="198" t="s">
        <v>73</v>
      </c>
      <c r="G252" s="198" t="s">
        <v>74</v>
      </c>
      <c r="H252" s="198" t="s">
        <v>75</v>
      </c>
      <c r="I252" s="198" t="s">
        <v>76</v>
      </c>
      <c r="J252" s="198" t="s">
        <v>77</v>
      </c>
      <c r="K252" s="198" t="s">
        <v>78</v>
      </c>
      <c r="L252" s="198" t="s">
        <v>79</v>
      </c>
      <c r="M252" s="198" t="s">
        <v>80</v>
      </c>
      <c r="N252" s="199" t="s">
        <v>0</v>
      </c>
    </row>
    <row r="253" spans="1:14" x14ac:dyDescent="0.2">
      <c r="A253" s="65" t="s">
        <v>8</v>
      </c>
      <c r="B253" s="86">
        <f t="shared" ref="B253:G253" si="108">+B12+B44+B83+B102</f>
        <v>6640</v>
      </c>
      <c r="C253" s="86">
        <f t="shared" si="108"/>
        <v>6395</v>
      </c>
      <c r="D253" s="86">
        <f t="shared" si="108"/>
        <v>5834</v>
      </c>
      <c r="E253" s="86">
        <f t="shared" si="108"/>
        <v>6072</v>
      </c>
      <c r="F253" s="86">
        <f t="shared" si="108"/>
        <v>5876</v>
      </c>
      <c r="G253" s="86">
        <f t="shared" si="108"/>
        <v>7595</v>
      </c>
      <c r="H253" s="86">
        <f>+H12+H44+H83+H102</f>
        <v>6725</v>
      </c>
      <c r="I253" s="86">
        <f>+I12+I44+I64+I83+I102</f>
        <v>6838</v>
      </c>
      <c r="J253" s="86">
        <f>+J12+J44+J64+J83+J102</f>
        <v>6282</v>
      </c>
      <c r="K253" s="86">
        <f>+K12+K44+K83+K102</f>
        <v>6044</v>
      </c>
      <c r="L253" s="86">
        <f>+L12+L44+L64+L83+L102</f>
        <v>7391</v>
      </c>
      <c r="M253" s="86">
        <f>+M12+M44+M64+M83+M102</f>
        <v>6365</v>
      </c>
      <c r="N253" s="69">
        <f>SUM(B253:M253)</f>
        <v>78057</v>
      </c>
    </row>
    <row r="254" spans="1:14" x14ac:dyDescent="0.2">
      <c r="A254" s="65" t="s">
        <v>9</v>
      </c>
      <c r="B254" s="69">
        <f t="shared" ref="B254:F254" si="109">SUM(B13+B45+B84+B103+B158)</f>
        <v>10452</v>
      </c>
      <c r="C254" s="69">
        <f t="shared" si="109"/>
        <v>11623</v>
      </c>
      <c r="D254" s="69">
        <f t="shared" si="109"/>
        <v>10219</v>
      </c>
      <c r="E254" s="69">
        <f t="shared" si="109"/>
        <v>11270</v>
      </c>
      <c r="F254" s="69">
        <f t="shared" si="109"/>
        <v>10488</v>
      </c>
      <c r="G254" s="69">
        <f>SUM(G13+G45+G84+G103+G158+G175)</f>
        <v>13388</v>
      </c>
      <c r="H254" s="69">
        <f>SUM(H13+H45+H84+H103+H158+H175)</f>
        <v>11712</v>
      </c>
      <c r="I254" s="69">
        <f>SUM(I13+I45+I65+I84+I103+I158+I175)</f>
        <v>12637</v>
      </c>
      <c r="J254" s="69">
        <f>SUM(J13+J45+J65+J84+J103+J158+J175)</f>
        <v>12327</v>
      </c>
      <c r="K254" s="69">
        <f>SUM(K13+K45+K65+K84+K103+K158+K175)</f>
        <v>11043</v>
      </c>
      <c r="L254" s="69">
        <f>SUM(L13+L45+L65+L84+L103+L158+L175)</f>
        <v>13230</v>
      </c>
      <c r="M254" s="69">
        <f>SUM(M13+M45+M65+M84+M103+M158+M175)</f>
        <v>12448</v>
      </c>
      <c r="N254" s="69">
        <f>SUM(B254:M254)</f>
        <v>140837</v>
      </c>
    </row>
    <row r="255" spans="1:14" x14ac:dyDescent="0.2">
      <c r="A255" s="65" t="s">
        <v>23</v>
      </c>
      <c r="B255" s="69">
        <f>+B14+B46+B66+B85+B104+B159+B176</f>
        <v>3472</v>
      </c>
      <c r="C255" s="69">
        <f>+C14+C46+C66+C85+C104+C159+C176+C28</f>
        <v>7842</v>
      </c>
      <c r="D255" s="69">
        <f>+D14+D46+D66+D85+D104+D159+D176+D28</f>
        <v>6091</v>
      </c>
      <c r="E255" s="69">
        <f t="shared" ref="E255:J255" si="110">+E14+E28+E46+E66+E85+E104+E159+E176</f>
        <v>6110</v>
      </c>
      <c r="F255" s="69">
        <f t="shared" si="110"/>
        <v>5391</v>
      </c>
      <c r="G255" s="212">
        <f t="shared" si="110"/>
        <v>6927</v>
      </c>
      <c r="H255" s="69">
        <f t="shared" si="110"/>
        <v>5784</v>
      </c>
      <c r="I255" s="69">
        <f t="shared" si="110"/>
        <v>6445</v>
      </c>
      <c r="J255" s="69">
        <f t="shared" si="110"/>
        <v>5994</v>
      </c>
      <c r="K255" s="69">
        <f>+K14+K28+K46+K66+K85+K104+K159+K176</f>
        <v>5353</v>
      </c>
      <c r="L255" s="69">
        <f>+L14+L28+L46+L66+L85+L104+L159+L176</f>
        <v>6083</v>
      </c>
      <c r="M255" s="69">
        <f>+M14+M28+M46+M66+M85+M104+M159+M176</f>
        <v>5820</v>
      </c>
      <c r="N255" s="69">
        <f>SUM(B255:M255)</f>
        <v>71312</v>
      </c>
    </row>
    <row r="256" spans="1:14" x14ac:dyDescent="0.2">
      <c r="A256" s="65" t="s">
        <v>24</v>
      </c>
      <c r="B256" s="69">
        <f>+B15+B47+B67+B86+B105+B160+B177</f>
        <v>34011</v>
      </c>
      <c r="C256" s="69">
        <f t="shared" ref="C256:M256" si="111">+C15+C47+C67+C86+C105+C160+C177+C189</f>
        <v>36332</v>
      </c>
      <c r="D256" s="69">
        <f t="shared" si="111"/>
        <v>33932</v>
      </c>
      <c r="E256" s="69">
        <f t="shared" si="111"/>
        <v>36531</v>
      </c>
      <c r="F256" s="69">
        <f t="shared" si="111"/>
        <v>35670</v>
      </c>
      <c r="G256" s="69">
        <f t="shared" si="111"/>
        <v>45580</v>
      </c>
      <c r="H256" s="69">
        <f t="shared" si="111"/>
        <v>40280</v>
      </c>
      <c r="I256" s="69">
        <f t="shared" si="111"/>
        <v>41399</v>
      </c>
      <c r="J256" s="69">
        <f t="shared" si="111"/>
        <v>40016</v>
      </c>
      <c r="K256" s="69">
        <f t="shared" si="111"/>
        <v>37770</v>
      </c>
      <c r="L256" s="69">
        <f t="shared" si="111"/>
        <v>46119</v>
      </c>
      <c r="M256" s="69">
        <f t="shared" si="111"/>
        <v>41382</v>
      </c>
      <c r="N256" s="69">
        <f>SUM(B256:M256)</f>
        <v>469022</v>
      </c>
    </row>
    <row r="257" spans="1:14" x14ac:dyDescent="0.2">
      <c r="A257" s="65" t="s">
        <v>1</v>
      </c>
      <c r="B257" s="69">
        <f>+B16+B48+B87+B106+B161+B178+B29</f>
        <v>12125</v>
      </c>
      <c r="C257" s="69">
        <f t="shared" ref="C257:M257" si="112">+C16+C48+C87+C106+C161+C178+C29+C68</f>
        <v>12387</v>
      </c>
      <c r="D257" s="69">
        <f t="shared" si="112"/>
        <v>11571</v>
      </c>
      <c r="E257" s="69">
        <f t="shared" si="112"/>
        <v>12201</v>
      </c>
      <c r="F257" s="69">
        <f t="shared" si="112"/>
        <v>11898</v>
      </c>
      <c r="G257" s="69">
        <f t="shared" si="112"/>
        <v>15233</v>
      </c>
      <c r="H257" s="69">
        <f t="shared" si="112"/>
        <v>12799</v>
      </c>
      <c r="I257" s="69">
        <f t="shared" si="112"/>
        <v>13186</v>
      </c>
      <c r="J257" s="69">
        <f t="shared" si="112"/>
        <v>12588</v>
      </c>
      <c r="K257" s="69">
        <f t="shared" si="112"/>
        <v>11822</v>
      </c>
      <c r="L257" s="69">
        <f t="shared" si="112"/>
        <v>14398</v>
      </c>
      <c r="M257" s="69">
        <f t="shared" si="112"/>
        <v>12592</v>
      </c>
      <c r="N257" s="69">
        <f>SUM(B257:M257)</f>
        <v>152800</v>
      </c>
    </row>
    <row r="258" spans="1:14" x14ac:dyDescent="0.2">
      <c r="A258" s="65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</row>
    <row r="259" spans="1:14" x14ac:dyDescent="0.2">
      <c r="A259" s="66" t="s">
        <v>7</v>
      </c>
      <c r="B259" s="159">
        <f t="shared" ref="B259:L259" si="113">SUM(B253:B258)</f>
        <v>66700</v>
      </c>
      <c r="C259" s="159">
        <f t="shared" ref="C259:H259" si="114">SUM(C253:C258)</f>
        <v>74579</v>
      </c>
      <c r="D259" s="159">
        <f t="shared" si="114"/>
        <v>67647</v>
      </c>
      <c r="E259" s="159">
        <f t="shared" si="114"/>
        <v>72184</v>
      </c>
      <c r="F259" s="159">
        <f t="shared" si="114"/>
        <v>69323</v>
      </c>
      <c r="G259" s="159">
        <f t="shared" si="114"/>
        <v>88723</v>
      </c>
      <c r="H259" s="159">
        <f t="shared" si="114"/>
        <v>77300</v>
      </c>
      <c r="I259" s="159">
        <f>SUM(I253:I258)</f>
        <v>80505</v>
      </c>
      <c r="J259" s="159">
        <f>SUM(J253:J258)</f>
        <v>77207</v>
      </c>
      <c r="K259" s="159">
        <f>SUM(K253:K258)</f>
        <v>72032</v>
      </c>
      <c r="L259" s="159">
        <f t="shared" si="113"/>
        <v>87221</v>
      </c>
      <c r="M259" s="159">
        <f>SUM(M253:M258)</f>
        <v>78607</v>
      </c>
      <c r="N259" s="159">
        <f>SUM(N253:N258)</f>
        <v>912028</v>
      </c>
    </row>
    <row r="260" spans="1:14" x14ac:dyDescent="0.2">
      <c r="A260" s="127"/>
      <c r="B260" s="127"/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  <c r="N260" s="127"/>
    </row>
    <row r="261" spans="1:14" x14ac:dyDescent="0.2">
      <c r="A261" s="80" t="s">
        <v>20</v>
      </c>
      <c r="B261" s="198" t="s">
        <v>69</v>
      </c>
      <c r="C261" s="198" t="s">
        <v>70</v>
      </c>
      <c r="D261" s="198" t="s">
        <v>71</v>
      </c>
      <c r="E261" s="198" t="s">
        <v>72</v>
      </c>
      <c r="F261" s="198" t="s">
        <v>73</v>
      </c>
      <c r="G261" s="198" t="s">
        <v>74</v>
      </c>
      <c r="H261" s="198" t="s">
        <v>75</v>
      </c>
      <c r="I261" s="198" t="s">
        <v>76</v>
      </c>
      <c r="J261" s="198" t="s">
        <v>77</v>
      </c>
      <c r="K261" s="198" t="s">
        <v>78</v>
      </c>
      <c r="L261" s="198" t="s">
        <v>79</v>
      </c>
      <c r="M261" s="198" t="s">
        <v>80</v>
      </c>
      <c r="N261" s="199" t="s">
        <v>0</v>
      </c>
    </row>
    <row r="262" spans="1:14" x14ac:dyDescent="0.2">
      <c r="A262" s="65" t="s">
        <v>8</v>
      </c>
      <c r="B262" s="81">
        <f t="shared" ref="B262:N262" si="115">B253/B259</f>
        <v>9.9550224887556216E-2</v>
      </c>
      <c r="C262" s="81">
        <f t="shared" ref="C262:M262" si="116">C253/C259</f>
        <v>8.5747998766408776E-2</v>
      </c>
      <c r="D262" s="81">
        <f t="shared" si="116"/>
        <v>8.6241814123316635E-2</v>
      </c>
      <c r="E262" s="81">
        <f t="shared" si="116"/>
        <v>8.4118364180427799E-2</v>
      </c>
      <c r="F262" s="81">
        <f t="shared" si="116"/>
        <v>8.476263289240224E-2</v>
      </c>
      <c r="G262" s="81">
        <f t="shared" si="116"/>
        <v>8.5603507545957649E-2</v>
      </c>
      <c r="H262" s="81">
        <f t="shared" si="116"/>
        <v>8.6998706338939191E-2</v>
      </c>
      <c r="I262" s="81">
        <f t="shared" si="116"/>
        <v>8.49388236755481E-2</v>
      </c>
      <c r="J262" s="81">
        <f t="shared" si="116"/>
        <v>8.1365679277785694E-2</v>
      </c>
      <c r="K262" s="81">
        <f t="shared" si="116"/>
        <v>8.3907152376721458E-2</v>
      </c>
      <c r="L262" s="81">
        <f t="shared" si="116"/>
        <v>8.4738767040047694E-2</v>
      </c>
      <c r="M262" s="81">
        <f t="shared" si="116"/>
        <v>8.0972432480567888E-2</v>
      </c>
      <c r="N262" s="81">
        <f t="shared" si="115"/>
        <v>8.5586188143346481E-2</v>
      </c>
    </row>
    <row r="263" spans="1:14" x14ac:dyDescent="0.2">
      <c r="A263" s="65" t="s">
        <v>9</v>
      </c>
      <c r="B263" s="81">
        <f t="shared" ref="B263:N263" si="117">B254/B259</f>
        <v>0.15670164917541229</v>
      </c>
      <c r="C263" s="81">
        <f t="shared" ref="C263:M263" si="118">C254/C259</f>
        <v>0.15584816101047211</v>
      </c>
      <c r="D263" s="81">
        <f t="shared" si="118"/>
        <v>0.15106360962053011</v>
      </c>
      <c r="E263" s="81">
        <f t="shared" si="118"/>
        <v>0.15612878200155159</v>
      </c>
      <c r="F263" s="81">
        <f t="shared" si="118"/>
        <v>0.15129177906322577</v>
      </c>
      <c r="G263" s="81">
        <f t="shared" si="118"/>
        <v>0.15089661079990532</v>
      </c>
      <c r="H263" s="81">
        <f t="shared" si="118"/>
        <v>0.15151358344113841</v>
      </c>
      <c r="I263" s="81">
        <f t="shared" si="118"/>
        <v>0.15697161666977205</v>
      </c>
      <c r="J263" s="81">
        <f t="shared" si="118"/>
        <v>0.15966168870698252</v>
      </c>
      <c r="K263" s="81">
        <f t="shared" si="118"/>
        <v>0.1533068636161706</v>
      </c>
      <c r="L263" s="81">
        <f t="shared" si="118"/>
        <v>0.15168365416585455</v>
      </c>
      <c r="M263" s="81">
        <f t="shared" si="118"/>
        <v>0.15835739819608941</v>
      </c>
      <c r="N263" s="81">
        <f t="shared" si="117"/>
        <v>0.15442179406772599</v>
      </c>
    </row>
    <row r="264" spans="1:14" x14ac:dyDescent="0.2">
      <c r="A264" s="65" t="s">
        <v>23</v>
      </c>
      <c r="B264" s="81">
        <f t="shared" ref="B264:N264" si="119">B255/B259</f>
        <v>5.2053973013493252E-2</v>
      </c>
      <c r="C264" s="81">
        <f t="shared" ref="C264:M264" si="120">C255/C259</f>
        <v>0.10515024336609502</v>
      </c>
      <c r="D264" s="81">
        <f t="shared" si="120"/>
        <v>9.0040947861693796E-2</v>
      </c>
      <c r="E264" s="81">
        <f t="shared" si="120"/>
        <v>8.4644796630832311E-2</v>
      </c>
      <c r="F264" s="81">
        <f t="shared" si="120"/>
        <v>7.7766397876606608E-2</v>
      </c>
      <c r="G264" s="81">
        <f t="shared" si="120"/>
        <v>7.8074456454357941E-2</v>
      </c>
      <c r="H264" s="81">
        <f t="shared" si="120"/>
        <v>7.4825355756791723E-2</v>
      </c>
      <c r="I264" s="81">
        <f t="shared" si="120"/>
        <v>8.0057139308117503E-2</v>
      </c>
      <c r="J264" s="81">
        <f t="shared" si="120"/>
        <v>7.7635447563044802E-2</v>
      </c>
      <c r="K264" s="81">
        <f t="shared" si="120"/>
        <v>7.4314193691692579E-2</v>
      </c>
      <c r="L264" s="81">
        <f t="shared" si="120"/>
        <v>6.9742378555623069E-2</v>
      </c>
      <c r="M264" s="81">
        <f t="shared" si="120"/>
        <v>7.4039207704148485E-2</v>
      </c>
      <c r="N264" s="81">
        <f t="shared" si="119"/>
        <v>7.8190581868100545E-2</v>
      </c>
    </row>
    <row r="265" spans="1:14" x14ac:dyDescent="0.2">
      <c r="A265" s="65" t="s">
        <v>24</v>
      </c>
      <c r="B265" s="81">
        <f t="shared" ref="B265:N265" si="121">B256/B259</f>
        <v>0.50991004497751125</v>
      </c>
      <c r="C265" s="81">
        <f t="shared" ref="C265:M265" si="122">C256/C259</f>
        <v>0.48716126523552206</v>
      </c>
      <c r="D265" s="81">
        <f t="shared" si="122"/>
        <v>0.50160391443818642</v>
      </c>
      <c r="E265" s="81">
        <f t="shared" si="122"/>
        <v>0.50608168015072597</v>
      </c>
      <c r="F265" s="81">
        <f t="shared" si="122"/>
        <v>0.51454784126480391</v>
      </c>
      <c r="G265" s="81">
        <f t="shared" si="122"/>
        <v>0.51373375562142853</v>
      </c>
      <c r="H265" s="81">
        <f t="shared" si="122"/>
        <v>0.52108667529107378</v>
      </c>
      <c r="I265" s="81">
        <f t="shared" si="122"/>
        <v>0.51424135146885286</v>
      </c>
      <c r="J265" s="81">
        <f t="shared" si="122"/>
        <v>0.51829497325372054</v>
      </c>
      <c r="K265" s="81">
        <f t="shared" si="122"/>
        <v>0.5243502887605509</v>
      </c>
      <c r="L265" s="81">
        <f t="shared" si="122"/>
        <v>0.52876027562169658</v>
      </c>
      <c r="M265" s="81">
        <f t="shared" si="122"/>
        <v>0.52644166550052796</v>
      </c>
      <c r="N265" s="81">
        <f t="shared" si="121"/>
        <v>0.51426272000421036</v>
      </c>
    </row>
    <row r="266" spans="1:14" x14ac:dyDescent="0.2">
      <c r="A266" s="65" t="s">
        <v>1</v>
      </c>
      <c r="B266" s="81">
        <f t="shared" ref="B266:N266" si="123">B257/B259</f>
        <v>0.18178410794602698</v>
      </c>
      <c r="C266" s="81">
        <f t="shared" ref="C266:M266" si="124">C257/C259</f>
        <v>0.16609233162150203</v>
      </c>
      <c r="D266" s="81">
        <f t="shared" si="124"/>
        <v>0.171049713956273</v>
      </c>
      <c r="E266" s="81">
        <f t="shared" si="124"/>
        <v>0.16902637703646237</v>
      </c>
      <c r="F266" s="81">
        <f t="shared" si="124"/>
        <v>0.1716313489029615</v>
      </c>
      <c r="G266" s="81">
        <f t="shared" si="124"/>
        <v>0.17169166957835061</v>
      </c>
      <c r="H266" s="81">
        <f t="shared" si="124"/>
        <v>0.16557567917205693</v>
      </c>
      <c r="I266" s="81">
        <f t="shared" si="124"/>
        <v>0.16379106887770947</v>
      </c>
      <c r="J266" s="81">
        <f t="shared" si="124"/>
        <v>0.16304221119846646</v>
      </c>
      <c r="K266" s="81">
        <f t="shared" si="124"/>
        <v>0.16412150155486452</v>
      </c>
      <c r="L266" s="81">
        <f t="shared" si="124"/>
        <v>0.16507492461677806</v>
      </c>
      <c r="M266" s="81">
        <f t="shared" si="124"/>
        <v>0.16018929611866628</v>
      </c>
      <c r="N266" s="81">
        <f t="shared" si="123"/>
        <v>0.16753871591661659</v>
      </c>
    </row>
    <row r="267" spans="1:14" ht="10.8" thickBot="1" x14ac:dyDescent="0.25">
      <c r="A267" s="82"/>
      <c r="B267" s="83"/>
      <c r="C267" s="83"/>
      <c r="D267" s="83"/>
      <c r="E267" s="83"/>
      <c r="F267" s="83"/>
      <c r="G267" s="83"/>
      <c r="H267" s="83"/>
      <c r="I267" s="46"/>
      <c r="J267" s="46"/>
      <c r="K267" s="46"/>
      <c r="L267" s="46"/>
      <c r="M267" s="84"/>
      <c r="N267" s="83"/>
    </row>
    <row r="268" spans="1:14" x14ac:dyDescent="0.2">
      <c r="A268" s="87" t="s">
        <v>13</v>
      </c>
      <c r="B268" s="168">
        <f t="shared" ref="B268:N268" si="125">SUM(B262:B267)</f>
        <v>1</v>
      </c>
      <c r="C268" s="168">
        <f t="shared" si="125"/>
        <v>1</v>
      </c>
      <c r="D268" s="168">
        <f t="shared" si="125"/>
        <v>1</v>
      </c>
      <c r="E268" s="168">
        <f t="shared" ref="E268:I268" si="126">SUM(E262:E267)</f>
        <v>1</v>
      </c>
      <c r="F268" s="168">
        <f t="shared" si="126"/>
        <v>1</v>
      </c>
      <c r="G268" s="168">
        <f t="shared" si="126"/>
        <v>1</v>
      </c>
      <c r="H268" s="168">
        <f t="shared" si="126"/>
        <v>1</v>
      </c>
      <c r="I268" s="168">
        <f t="shared" si="126"/>
        <v>1</v>
      </c>
      <c r="J268" s="168">
        <f>SUM(J262:J267)</f>
        <v>1</v>
      </c>
      <c r="K268" s="168">
        <f>SUM(K262:K267)</f>
        <v>1</v>
      </c>
      <c r="L268" s="168">
        <f t="shared" si="125"/>
        <v>1</v>
      </c>
      <c r="M268" s="168">
        <f>SUM(M262:M267)</f>
        <v>1</v>
      </c>
      <c r="N268" s="168">
        <f t="shared" si="125"/>
        <v>1</v>
      </c>
    </row>
    <row r="270" spans="1:14" x14ac:dyDescent="0.2">
      <c r="B270" s="145"/>
      <c r="C270" s="145"/>
      <c r="D270" s="145"/>
      <c r="E270" s="145"/>
      <c r="F270" s="145"/>
    </row>
    <row r="271" spans="1:14" x14ac:dyDescent="0.2">
      <c r="B271" s="146"/>
      <c r="C271" s="146"/>
      <c r="D271" s="146"/>
      <c r="E271" s="146"/>
      <c r="F271" s="146"/>
    </row>
  </sheetData>
  <phoneticPr fontId="0" type="noConversion"/>
  <pageMargins left="0.5" right="0.5" top="0.4" bottom="0.4" header="0.25" footer="0.25"/>
  <pageSetup scale="90" fitToWidth="4" orientation="landscape" r:id="rId1"/>
  <headerFooter alignWithMargins="0"/>
  <rowBreaks count="3" manualBreakCount="3">
    <brk id="71" max="16383" man="1"/>
    <brk id="128" max="16383" man="1"/>
    <brk id="21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0"/>
  <sheetViews>
    <sheetView topLeftCell="D1" zoomScale="130" zoomScaleNormal="130" zoomScalePageLayoutView="90" workbookViewId="0">
      <selection activeCell="N32" sqref="N32"/>
    </sheetView>
  </sheetViews>
  <sheetFormatPr defaultColWidth="9.109375" defaultRowHeight="10.199999999999999" x14ac:dyDescent="0.2"/>
  <cols>
    <col min="1" max="1" width="14.5546875" style="1" customWidth="1"/>
    <col min="2" max="3" width="10.6640625" style="1" bestFit="1" customWidth="1"/>
    <col min="4" max="5" width="10.88671875" style="1" bestFit="1" customWidth="1"/>
    <col min="6" max="8" width="10.6640625" style="1" bestFit="1" customWidth="1"/>
    <col min="9" max="9" width="10.44140625" style="1" bestFit="1" customWidth="1"/>
    <col min="10" max="12" width="10.6640625" style="1" bestFit="1" customWidth="1"/>
    <col min="13" max="13" width="10.44140625" style="1" bestFit="1" customWidth="1"/>
    <col min="14" max="14" width="12" style="1" bestFit="1" customWidth="1"/>
    <col min="15" max="16384" width="9.109375" style="1"/>
  </cols>
  <sheetData>
    <row r="1" spans="1:14" x14ac:dyDescent="0.2">
      <c r="A1" s="107" t="s">
        <v>49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x14ac:dyDescent="0.2">
      <c r="A2" s="17" t="s">
        <v>14</v>
      </c>
      <c r="B2" s="198" t="s">
        <v>69</v>
      </c>
      <c r="C2" s="198" t="s">
        <v>70</v>
      </c>
      <c r="D2" s="198" t="s">
        <v>71</v>
      </c>
      <c r="E2" s="198" t="s">
        <v>72</v>
      </c>
      <c r="F2" s="198" t="s">
        <v>73</v>
      </c>
      <c r="G2" s="198" t="s">
        <v>74</v>
      </c>
      <c r="H2" s="198" t="s">
        <v>75</v>
      </c>
      <c r="I2" s="198" t="s">
        <v>76</v>
      </c>
      <c r="J2" s="198" t="s">
        <v>77</v>
      </c>
      <c r="K2" s="198" t="s">
        <v>78</v>
      </c>
      <c r="L2" s="198" t="s">
        <v>79</v>
      </c>
      <c r="M2" s="198" t="s">
        <v>80</v>
      </c>
      <c r="N2" s="4" t="s">
        <v>0</v>
      </c>
    </row>
    <row r="3" spans="1:14" x14ac:dyDescent="0.2">
      <c r="A3" s="15" t="s">
        <v>9</v>
      </c>
      <c r="B3" s="143">
        <f>+'[2]Oct 2021'!$J$47</f>
        <v>20212.400000000001</v>
      </c>
      <c r="C3" s="143">
        <f>+'[2]Nov 2021'!$J$46</f>
        <v>7152.08</v>
      </c>
      <c r="D3" s="143">
        <f>+'[2]Dec 2021'!$J$46</f>
        <v>8395.92</v>
      </c>
      <c r="E3" s="143">
        <f>+'[2]Jan 2022'!$J$46</f>
        <v>7774</v>
      </c>
      <c r="F3" s="143">
        <f>+'[2]Feb 2022'!$J$47</f>
        <v>7152.08</v>
      </c>
      <c r="G3" s="143">
        <f>+'[2]Mar 2022'!$J$46</f>
        <v>8706.8799999999992</v>
      </c>
      <c r="H3" s="143">
        <f>+'[2]Apr 2022'!$J$46</f>
        <v>9328.7999999999993</v>
      </c>
      <c r="I3" s="143">
        <f>+'[2]May 2022'!$J$50</f>
        <v>8706.8799999999992</v>
      </c>
      <c r="J3" s="143">
        <f>+'[2]Jun 2022'!$J$50</f>
        <v>9017.84</v>
      </c>
      <c r="K3" s="143">
        <f>+'[2]Jul 2022'!$J$50</f>
        <v>7463.04</v>
      </c>
      <c r="L3" s="143">
        <f>+'[2]Aug 2022'!$J$50</f>
        <v>5286.32</v>
      </c>
      <c r="M3" s="143">
        <f>+'[2]Sep 2022'!$J$50</f>
        <v>10572.64</v>
      </c>
      <c r="N3" s="144">
        <f>SUM(B3:M3)</f>
        <v>109768.87999999999</v>
      </c>
    </row>
    <row r="4" spans="1:14" x14ac:dyDescent="0.2">
      <c r="A4" s="15" t="s">
        <v>23</v>
      </c>
      <c r="B4" s="144">
        <f>+'[1]OCT 2021'!$J$54</f>
        <v>8713.0499999999993</v>
      </c>
      <c r="C4" s="143">
        <f>+'[1]NOV 2021'!$J$59</f>
        <v>3605.4</v>
      </c>
      <c r="D4" s="143">
        <f>+'[1]DEC 2021'!$J$59</f>
        <v>2403.6</v>
      </c>
      <c r="E4" s="143">
        <f>+'[1]JAN 2022'!$J$59</f>
        <v>2103.15</v>
      </c>
      <c r="F4" s="143">
        <f>+'[1]FEB 2022'!$J$59</f>
        <v>1802.7</v>
      </c>
      <c r="G4" s="143">
        <f>+'[1]MAR 2022'!$J$59</f>
        <v>4206.3</v>
      </c>
      <c r="H4" s="143">
        <f>+'[1]APR 2022'!$J$59</f>
        <v>2704.05</v>
      </c>
      <c r="I4" s="143">
        <f>+'[1]MAY 2022'!$J$63</f>
        <v>5408.1</v>
      </c>
      <c r="J4" s="143">
        <f>+'[1]JUN 2022'!$J$63</f>
        <v>4506.75</v>
      </c>
      <c r="K4" s="143">
        <f>+'[1]JUL 2022'!$J$63</f>
        <v>3605.4</v>
      </c>
      <c r="L4" s="143">
        <f>+'[1]AUG 2022'!$J$63</f>
        <v>5408.0999999999995</v>
      </c>
      <c r="M4" s="143">
        <f>+'[1]SEP 2022'!$J$63</f>
        <v>4206.3</v>
      </c>
      <c r="N4" s="144">
        <f>SUM(B4:M4)</f>
        <v>48672.9</v>
      </c>
    </row>
    <row r="5" spans="1:14" x14ac:dyDescent="0.2">
      <c r="A5" s="5" t="s">
        <v>24</v>
      </c>
      <c r="B5" s="143">
        <f>+'[4]OCT 2021'!$J$85</f>
        <v>60114.6</v>
      </c>
      <c r="C5" s="143">
        <f>+'[4]NOV 2021'!$J$74</f>
        <v>145508.16</v>
      </c>
      <c r="D5" s="143">
        <f>+'[4]DEC 2021'!$J$74</f>
        <v>81077.64</v>
      </c>
      <c r="E5" s="143">
        <f>+'[4]JAN 2022'!$J$74</f>
        <v>90326.04</v>
      </c>
      <c r="F5" s="143">
        <f>+'[4]FEB 2022'!$J$74</f>
        <v>92175.72</v>
      </c>
      <c r="G5" s="143">
        <f>+'[4]MAR 2022'!$J$74</f>
        <v>113755.32</v>
      </c>
      <c r="H5" s="143">
        <f>+'[4]APR 2022'!$J$74</f>
        <v>87243.24</v>
      </c>
      <c r="I5" s="143">
        <f>+'[4]MAY 2022'!$J$73</f>
        <v>106048.32000000001</v>
      </c>
      <c r="J5" s="143">
        <f>+'[4]JUN 2022'!$J$73</f>
        <v>82002.48000000001</v>
      </c>
      <c r="K5" s="143">
        <f>+'[4]JUL 2022'!$J$73</f>
        <v>84160.44</v>
      </c>
      <c r="L5" s="143">
        <f>+'[4]AUG 2022'!$J$73</f>
        <v>100499.28</v>
      </c>
      <c r="M5" s="143">
        <f>+'[4]SEP 2022'!$J$73</f>
        <v>99574.44</v>
      </c>
      <c r="N5" s="144">
        <f>SUM(B5:M5)</f>
        <v>1142485.68</v>
      </c>
    </row>
    <row r="6" spans="1:14" x14ac:dyDescent="0.2">
      <c r="A6" s="15" t="s">
        <v>1</v>
      </c>
      <c r="B6" s="143">
        <f>+'[5]OCT 2021'!$J$69</f>
        <v>9914.85</v>
      </c>
      <c r="C6" s="143">
        <f>+'[5]NOV 2021'!$J$71</f>
        <v>10515.75</v>
      </c>
      <c r="D6" s="143">
        <f>+'[5]DEC 2021'!$J$71</f>
        <v>9313.9500000000007</v>
      </c>
      <c r="E6" s="143">
        <f>+'[5]JAN 2022'!$J$71</f>
        <v>8713.0499999999993</v>
      </c>
      <c r="F6" s="143">
        <f>+'[5]FEB 2022'!$J$71</f>
        <v>6609.9000000000005</v>
      </c>
      <c r="G6" s="143">
        <f>+'[5]MAR 2022'!$J$71</f>
        <v>10215.299999999999</v>
      </c>
      <c r="H6" s="143">
        <f>+'[5]APR 2022'!$J$69</f>
        <v>6910.35</v>
      </c>
      <c r="I6" s="143">
        <f>+'[5]MAY 2022'!$J$62</f>
        <v>4807.2</v>
      </c>
      <c r="J6" s="143">
        <f>+'[5]JUN 2022'!$J$62</f>
        <v>5708.55</v>
      </c>
      <c r="K6" s="143">
        <f>+'[5]JUL 2022'!$J$62</f>
        <v>7811.7</v>
      </c>
      <c r="L6" s="143">
        <f>+'[5]AUG 2022'!$J$62</f>
        <v>9614.4</v>
      </c>
      <c r="M6" s="143">
        <f>+'[5]SEP 2022'!$J$62</f>
        <v>6609.9</v>
      </c>
      <c r="N6" s="144">
        <f>SUM(B6:M6)</f>
        <v>96744.9</v>
      </c>
    </row>
    <row r="7" spans="1:14" x14ac:dyDescent="0.2">
      <c r="A7" s="5"/>
      <c r="B7" s="144"/>
      <c r="C7" s="144"/>
      <c r="D7" s="144"/>
      <c r="E7" s="144"/>
      <c r="F7" s="144"/>
      <c r="G7" s="144"/>
      <c r="H7" s="143"/>
      <c r="I7" s="143"/>
      <c r="J7" s="143"/>
      <c r="K7" s="143"/>
      <c r="L7" s="143"/>
      <c r="M7" s="143"/>
      <c r="N7" s="144"/>
    </row>
    <row r="8" spans="1:14" x14ac:dyDescent="0.2">
      <c r="A8" s="6" t="s">
        <v>5</v>
      </c>
      <c r="B8" s="157">
        <f>SUM(B3:B7)</f>
        <v>98954.900000000009</v>
      </c>
      <c r="C8" s="157">
        <f t="shared" ref="C8:K8" si="0">SUM(C3:C7)</f>
        <v>166781.39000000001</v>
      </c>
      <c r="D8" s="157">
        <f>SUM(D3:D7)</f>
        <v>101191.11</v>
      </c>
      <c r="E8" s="157">
        <f t="shared" si="0"/>
        <v>108916.23999999999</v>
      </c>
      <c r="F8" s="157">
        <f>SUM(F3:F7)</f>
        <v>107740.4</v>
      </c>
      <c r="G8" s="157">
        <f>SUM(G3:G7)</f>
        <v>136883.79999999999</v>
      </c>
      <c r="H8" s="157">
        <f>SUM(H3:H7)</f>
        <v>106186.44</v>
      </c>
      <c r="I8" s="157">
        <f>SUM(I3:I7)</f>
        <v>124970.5</v>
      </c>
      <c r="J8" s="157">
        <f>SUM(J3:J7)</f>
        <v>101235.62000000001</v>
      </c>
      <c r="K8" s="157">
        <f t="shared" si="0"/>
        <v>103040.58</v>
      </c>
      <c r="L8" s="157">
        <f>SUM(L3:L7)</f>
        <v>120808.09999999999</v>
      </c>
      <c r="M8" s="157">
        <f>SUM(M3:M7)</f>
        <v>120963.28</v>
      </c>
      <c r="N8" s="157">
        <f>SUM(N3:N7)</f>
        <v>1397672.3599999999</v>
      </c>
    </row>
    <row r="9" spans="1:14" ht="1.5" customHeight="1" x14ac:dyDescent="0.2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</row>
    <row r="10" spans="1:14" x14ac:dyDescent="0.2">
      <c r="A10" s="16" t="s">
        <v>6</v>
      </c>
      <c r="B10" s="198" t="s">
        <v>69</v>
      </c>
      <c r="C10" s="198" t="s">
        <v>70</v>
      </c>
      <c r="D10" s="198" t="s">
        <v>71</v>
      </c>
      <c r="E10" s="198" t="s">
        <v>72</v>
      </c>
      <c r="F10" s="198" t="s">
        <v>73</v>
      </c>
      <c r="G10" s="198" t="s">
        <v>74</v>
      </c>
      <c r="H10" s="198" t="s">
        <v>75</v>
      </c>
      <c r="I10" s="198" t="s">
        <v>76</v>
      </c>
      <c r="J10" s="198" t="s">
        <v>77</v>
      </c>
      <c r="K10" s="198" t="s">
        <v>78</v>
      </c>
      <c r="L10" s="198" t="s">
        <v>79</v>
      </c>
      <c r="M10" s="198" t="s">
        <v>80</v>
      </c>
      <c r="N10" s="4" t="s">
        <v>0</v>
      </c>
    </row>
    <row r="11" spans="1:14" x14ac:dyDescent="0.2">
      <c r="A11" s="15" t="s">
        <v>9</v>
      </c>
      <c r="B11" s="44">
        <f t="shared" ref="B11:G11" si="1">B3/B8</f>
        <v>0.20425870775474483</v>
      </c>
      <c r="C11" s="44">
        <f t="shared" si="1"/>
        <v>4.2882961941976855E-2</v>
      </c>
      <c r="D11" s="44">
        <f t="shared" si="1"/>
        <v>8.2970925015053196E-2</v>
      </c>
      <c r="E11" s="44">
        <f t="shared" si="1"/>
        <v>7.1375949077933654E-2</v>
      </c>
      <c r="F11" s="44">
        <f t="shared" si="1"/>
        <v>6.6382526888706564E-2</v>
      </c>
      <c r="G11" s="44">
        <f t="shared" si="1"/>
        <v>6.3607819186784709E-2</v>
      </c>
      <c r="H11" s="44">
        <f>H3/H8</f>
        <v>8.7853025301535673E-2</v>
      </c>
      <c r="I11" s="44">
        <f t="shared" ref="I11:M11" si="2">I3/I8</f>
        <v>6.9671482469862878E-2</v>
      </c>
      <c r="J11" s="44">
        <f t="shared" si="2"/>
        <v>8.9077737657950823E-2</v>
      </c>
      <c r="K11" s="44">
        <f t="shared" si="2"/>
        <v>7.2428163738985168E-2</v>
      </c>
      <c r="L11" s="44">
        <f t="shared" si="2"/>
        <v>4.3757993048479368E-2</v>
      </c>
      <c r="M11" s="44">
        <f t="shared" si="2"/>
        <v>8.7403714581813591E-2</v>
      </c>
      <c r="N11" s="44">
        <f>N3/N8</f>
        <v>7.8536918337570899E-2</v>
      </c>
    </row>
    <row r="12" spans="1:14" x14ac:dyDescent="0.2">
      <c r="A12" s="15" t="s">
        <v>23</v>
      </c>
      <c r="B12" s="44">
        <f t="shared" ref="B12:F12" si="3">B4/B8</f>
        <v>8.805071805438637E-2</v>
      </c>
      <c r="C12" s="44">
        <f t="shared" si="3"/>
        <v>2.1617519796423328E-2</v>
      </c>
      <c r="D12" s="44">
        <f t="shared" si="3"/>
        <v>2.3753074751329439E-2</v>
      </c>
      <c r="E12" s="44">
        <f t="shared" si="3"/>
        <v>1.9309792552515588E-2</v>
      </c>
      <c r="F12" s="44">
        <f t="shared" si="3"/>
        <v>1.6731885160998106E-2</v>
      </c>
      <c r="G12" s="44">
        <f t="shared" ref="G12" si="4">G4/G8</f>
        <v>3.072898326902088E-2</v>
      </c>
      <c r="H12" s="44">
        <f>H4/H8</f>
        <v>2.5465115884853097E-2</v>
      </c>
      <c r="I12" s="44">
        <f t="shared" ref="I12:M12" si="5">I4/I8</f>
        <v>4.3275012903045119E-2</v>
      </c>
      <c r="J12" s="44">
        <f t="shared" si="5"/>
        <v>4.4517433685890395E-2</v>
      </c>
      <c r="K12" s="44">
        <f t="shared" si="5"/>
        <v>3.4990098075923098E-2</v>
      </c>
      <c r="L12" s="44">
        <f t="shared" si="5"/>
        <v>4.4766038038840113E-2</v>
      </c>
      <c r="M12" s="44">
        <f t="shared" si="5"/>
        <v>3.4773362627071619E-2</v>
      </c>
      <c r="N12" s="44">
        <f>N4/N8</f>
        <v>3.482425595080095E-2</v>
      </c>
    </row>
    <row r="13" spans="1:14" x14ac:dyDescent="0.2">
      <c r="A13" s="5" t="s">
        <v>24</v>
      </c>
      <c r="B13" s="44">
        <f t="shared" ref="B13:G13" si="6">B5/B8</f>
        <v>0.60749492950829109</v>
      </c>
      <c r="C13" s="44">
        <f t="shared" si="6"/>
        <v>0.87244841885536506</v>
      </c>
      <c r="D13" s="44">
        <f t="shared" si="6"/>
        <v>0.80123283557221581</v>
      </c>
      <c r="E13" s="44">
        <f t="shared" si="6"/>
        <v>0.82931654636627194</v>
      </c>
      <c r="F13" s="44">
        <f t="shared" si="6"/>
        <v>0.85553534235996898</v>
      </c>
      <c r="G13" s="44">
        <f t="shared" si="6"/>
        <v>0.831035666748001</v>
      </c>
      <c r="H13" s="44">
        <f t="shared" ref="H13:N13" si="7">H5/H8</f>
        <v>0.82160434044120889</v>
      </c>
      <c r="I13" s="44">
        <f t="shared" si="7"/>
        <v>0.84858682649105199</v>
      </c>
      <c r="J13" s="44">
        <f t="shared" si="7"/>
        <v>0.81001607932069764</v>
      </c>
      <c r="K13" s="44">
        <f t="shared" si="7"/>
        <v>0.81676985902059174</v>
      </c>
      <c r="L13" s="44">
        <f t="shared" si="7"/>
        <v>0.83189190128807589</v>
      </c>
      <c r="M13" s="44">
        <f t="shared" si="7"/>
        <v>0.82317906723428802</v>
      </c>
      <c r="N13" s="44">
        <f t="shared" si="7"/>
        <v>0.8174202428958387</v>
      </c>
    </row>
    <row r="14" spans="1:14" x14ac:dyDescent="0.2">
      <c r="A14" s="9" t="s">
        <v>1</v>
      </c>
      <c r="B14" s="44">
        <f t="shared" ref="B14:G14" si="8">B6/B8</f>
        <v>0.10019564468257762</v>
      </c>
      <c r="C14" s="44">
        <f t="shared" si="8"/>
        <v>6.3051099406234712E-2</v>
      </c>
      <c r="D14" s="44">
        <f t="shared" si="8"/>
        <v>9.2043164661401583E-2</v>
      </c>
      <c r="E14" s="44">
        <f t="shared" si="8"/>
        <v>7.9997712003278848E-2</v>
      </c>
      <c r="F14" s="44">
        <f t="shared" si="8"/>
        <v>6.1350245590326383E-2</v>
      </c>
      <c r="G14" s="44">
        <f t="shared" si="8"/>
        <v>7.4627530796193567E-2</v>
      </c>
      <c r="H14" s="44">
        <f t="shared" ref="H14:N14" si="9">H6/H8</f>
        <v>6.507751837240236E-2</v>
      </c>
      <c r="I14" s="44">
        <f t="shared" si="9"/>
        <v>3.8466678136040107E-2</v>
      </c>
      <c r="J14" s="44">
        <f t="shared" si="9"/>
        <v>5.6388749335461168E-2</v>
      </c>
      <c r="K14" s="44">
        <f t="shared" si="9"/>
        <v>7.5811879164500037E-2</v>
      </c>
      <c r="L14" s="44">
        <f t="shared" si="9"/>
        <v>7.958406762460464E-2</v>
      </c>
      <c r="M14" s="44">
        <f t="shared" si="9"/>
        <v>5.4643855556826833E-2</v>
      </c>
      <c r="N14" s="44">
        <f t="shared" si="9"/>
        <v>6.9218582815789534E-2</v>
      </c>
    </row>
    <row r="15" spans="1:14" x14ac:dyDescent="0.2">
      <c r="A15" s="6" t="s">
        <v>13</v>
      </c>
      <c r="B15" s="193">
        <f>SUM(B11:B14)</f>
        <v>0.99999999999999989</v>
      </c>
      <c r="C15" s="193">
        <f t="shared" ref="C15:K15" si="10">SUM(C11:C14)</f>
        <v>1</v>
      </c>
      <c r="D15" s="193">
        <f t="shared" si="10"/>
        <v>1</v>
      </c>
      <c r="E15" s="193">
        <f t="shared" si="10"/>
        <v>1</v>
      </c>
      <c r="F15" s="193">
        <f>SUM(F11:F14)</f>
        <v>1</v>
      </c>
      <c r="G15" s="193">
        <f>SUM(G11:G14)</f>
        <v>1.0000000000000002</v>
      </c>
      <c r="H15" s="193">
        <f>SUM(H11:H14)</f>
        <v>1</v>
      </c>
      <c r="I15" s="193">
        <f>SUM(I11:I14)</f>
        <v>1.0000000000000002</v>
      </c>
      <c r="J15" s="193">
        <f>SUM(J11:J14)</f>
        <v>1</v>
      </c>
      <c r="K15" s="193">
        <f t="shared" si="10"/>
        <v>1</v>
      </c>
      <c r="L15" s="193">
        <f>SUM(L11:L14)</f>
        <v>1</v>
      </c>
      <c r="M15" s="193">
        <f>SUM(M11:M14)</f>
        <v>1.0000000000000002</v>
      </c>
      <c r="N15" s="189">
        <f>SUM(N11:N14)</f>
        <v>1.0000000000000002</v>
      </c>
    </row>
    <row r="17" spans="1:14" ht="2.25" customHeight="1" x14ac:dyDescent="0.2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</row>
    <row r="18" spans="1:14" x14ac:dyDescent="0.2">
      <c r="A18" s="16" t="s">
        <v>19</v>
      </c>
      <c r="B18" s="198" t="s">
        <v>69</v>
      </c>
      <c r="C18" s="198" t="s">
        <v>70</v>
      </c>
      <c r="D18" s="198" t="s">
        <v>71</v>
      </c>
      <c r="E18" s="198" t="s">
        <v>72</v>
      </c>
      <c r="F18" s="198" t="s">
        <v>73</v>
      </c>
      <c r="G18" s="198" t="s">
        <v>74</v>
      </c>
      <c r="H18" s="198" t="s">
        <v>75</v>
      </c>
      <c r="I18" s="198" t="s">
        <v>76</v>
      </c>
      <c r="J18" s="198" t="s">
        <v>77</v>
      </c>
      <c r="K18" s="198" t="s">
        <v>78</v>
      </c>
      <c r="L18" s="198" t="s">
        <v>79</v>
      </c>
      <c r="M18" s="198" t="s">
        <v>80</v>
      </c>
      <c r="N18" s="4" t="s">
        <v>0</v>
      </c>
    </row>
    <row r="19" spans="1:14" x14ac:dyDescent="0.2">
      <c r="A19" s="15" t="s">
        <v>9</v>
      </c>
      <c r="B19" s="18">
        <f>+'[2]Oct 2021'!$I$47</f>
        <v>65</v>
      </c>
      <c r="C19" s="18">
        <f>+'[2]Nov 2021'!$I$46</f>
        <v>20</v>
      </c>
      <c r="D19" s="18">
        <f>+'[2]Dec 2021'!$I$46</f>
        <v>27</v>
      </c>
      <c r="E19" s="18">
        <f>+'[2]Jan 2022'!$I$46</f>
        <v>25</v>
      </c>
      <c r="F19" s="18">
        <f>+'[2]Feb 2022'!$I$47</f>
        <v>22</v>
      </c>
      <c r="G19" s="18">
        <f>+'[2]Mar 2022'!$I$46</f>
        <v>28</v>
      </c>
      <c r="H19" s="18">
        <f>+'[2]Apr 2022'!$I$46</f>
        <v>30</v>
      </c>
      <c r="I19" s="18">
        <f>+'[2]May 2022'!$I$50</f>
        <v>28</v>
      </c>
      <c r="J19" s="18">
        <f>+'[2]Jun 2022'!$I$50</f>
        <v>29</v>
      </c>
      <c r="K19" s="18">
        <f>+'[2]Jul 2022'!$I$50</f>
        <v>24</v>
      </c>
      <c r="L19" s="18">
        <f>+'[2]Aug 2022'!$I$50</f>
        <v>16</v>
      </c>
      <c r="M19" s="18">
        <f>+'[2]Sep 2022'!$I$50</f>
        <v>33</v>
      </c>
      <c r="N19" s="18">
        <f>SUM(B19:M19)</f>
        <v>347</v>
      </c>
    </row>
    <row r="20" spans="1:14" x14ac:dyDescent="0.2">
      <c r="A20" s="15" t="s">
        <v>23</v>
      </c>
      <c r="B20" s="18">
        <f>+'[1]OCT 2021'!$I$54</f>
        <v>29</v>
      </c>
      <c r="C20" s="18">
        <f>+'[1]NOV 2021'!$I$59</f>
        <v>12</v>
      </c>
      <c r="D20" s="18">
        <f>+'[1]DEC 2021'!$I$59</f>
        <v>8</v>
      </c>
      <c r="E20" s="18">
        <f>+'[1]JAN 2022'!$I$59</f>
        <v>7</v>
      </c>
      <c r="F20" s="18">
        <f>+'[1]FEB 2022'!$I$59</f>
        <v>6</v>
      </c>
      <c r="G20" s="18">
        <f>+'[1]MAR 2022'!$I$59</f>
        <v>14</v>
      </c>
      <c r="H20" s="18">
        <f>+'[1]APR 2022'!$I$59</f>
        <v>9</v>
      </c>
      <c r="I20" s="18">
        <f>+'[1]MAY 2022'!$I$63</f>
        <v>18</v>
      </c>
      <c r="J20" s="18">
        <f>+'[1]JUN 2022'!$I$63</f>
        <v>15</v>
      </c>
      <c r="K20" s="18">
        <f>+'[1]JUL 2022'!$I$63</f>
        <v>12</v>
      </c>
      <c r="L20" s="18">
        <f>+'[1]AUG 2022'!$I$63</f>
        <v>18</v>
      </c>
      <c r="M20" s="18">
        <f>+'[1]SEP 2022'!$I$63</f>
        <v>14</v>
      </c>
      <c r="N20" s="18">
        <f>SUM(B20:M20)</f>
        <v>162</v>
      </c>
    </row>
    <row r="21" spans="1:14" x14ac:dyDescent="0.2">
      <c r="A21" s="5" t="s">
        <v>24</v>
      </c>
      <c r="B21" s="18">
        <f>+'[4]OCT 2021'!$I$85</f>
        <v>195</v>
      </c>
      <c r="C21" s="18">
        <f>+'[4]NOV 2021'!$I$74</f>
        <v>469</v>
      </c>
      <c r="D21" s="18">
        <f>+'[4]DEC 2021'!$I$74</f>
        <v>262</v>
      </c>
      <c r="E21" s="18">
        <f>+'[4]JAN 2022'!$I$74</f>
        <v>292</v>
      </c>
      <c r="F21" s="18">
        <f>+'[4]FEB 2022'!$I$74</f>
        <v>299</v>
      </c>
      <c r="G21" s="18">
        <f>+'[4]MAR 2022'!$I$74</f>
        <v>367</v>
      </c>
      <c r="H21" s="18">
        <f>+'[4]APR 2022'!$I$74</f>
        <v>283</v>
      </c>
      <c r="I21" s="18">
        <f>+'[4]MAY 2022'!$I$73</f>
        <v>344</v>
      </c>
      <c r="J21" s="18">
        <f>+'[4]JUN 2022'!$I$73</f>
        <v>265</v>
      </c>
      <c r="K21" s="18">
        <f>+'[4]JUL 2022'!$I$73</f>
        <v>271</v>
      </c>
      <c r="L21" s="18">
        <f>+'[4]AUG 2022'!$I$73</f>
        <v>326</v>
      </c>
      <c r="M21" s="18">
        <f>+'[4]SEP 2022'!$I$73</f>
        <v>321</v>
      </c>
      <c r="N21" s="18">
        <f>SUM(B21:M21)</f>
        <v>3694</v>
      </c>
    </row>
    <row r="22" spans="1:14" x14ac:dyDescent="0.2">
      <c r="A22" s="5" t="s">
        <v>1</v>
      </c>
      <c r="B22" s="18">
        <f>+'[5]OCT 2021'!$I$69</f>
        <v>33</v>
      </c>
      <c r="C22" s="18">
        <f>+'[5]NOV 2021'!$I$71</f>
        <v>35</v>
      </c>
      <c r="D22" s="18">
        <f>+'[5]DEC 2021'!$I$71</f>
        <v>31</v>
      </c>
      <c r="E22" s="18">
        <f>+'[5]JAN 2022'!$I$71</f>
        <v>29</v>
      </c>
      <c r="F22" s="18">
        <f>+'[5]FEB 2022'!$I$71</f>
        <v>22</v>
      </c>
      <c r="G22" s="18">
        <f>+'[5]MAR 2022'!$I$71</f>
        <v>34</v>
      </c>
      <c r="H22" s="18">
        <f>+'[5]APR 2022'!$I$69</f>
        <v>22</v>
      </c>
      <c r="I22" s="18">
        <f>+'[5]MAY 2022'!$I$62</f>
        <v>16</v>
      </c>
      <c r="J22" s="18">
        <f>+'[5]JUN 2022'!$I$62</f>
        <v>19</v>
      </c>
      <c r="K22" s="18">
        <f>+'[5]JUL 2022'!$I$62</f>
        <v>26</v>
      </c>
      <c r="L22" s="18">
        <f>+'[5]AUG 2022'!$I$62</f>
        <v>32</v>
      </c>
      <c r="M22" s="18">
        <f>+'[5]SEP 2022'!$I$62</f>
        <v>22</v>
      </c>
      <c r="N22" s="18">
        <f>SUM(B22:M22)</f>
        <v>321</v>
      </c>
    </row>
    <row r="23" spans="1:14" x14ac:dyDescent="0.2">
      <c r="A23" s="5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x14ac:dyDescent="0.2">
      <c r="A24" s="6" t="s">
        <v>7</v>
      </c>
      <c r="B24" s="160">
        <f t="shared" ref="B24:G24" si="11">SUM(B19:B23)</f>
        <v>322</v>
      </c>
      <c r="C24" s="160">
        <f t="shared" si="11"/>
        <v>536</v>
      </c>
      <c r="D24" s="160">
        <f t="shared" si="11"/>
        <v>328</v>
      </c>
      <c r="E24" s="160">
        <f t="shared" si="11"/>
        <v>353</v>
      </c>
      <c r="F24" s="160">
        <f t="shared" si="11"/>
        <v>349</v>
      </c>
      <c r="G24" s="160">
        <f t="shared" si="11"/>
        <v>443</v>
      </c>
      <c r="H24" s="160">
        <f t="shared" ref="H24:N24" si="12">SUM(H19:H23)</f>
        <v>344</v>
      </c>
      <c r="I24" s="160">
        <f t="shared" si="12"/>
        <v>406</v>
      </c>
      <c r="J24" s="160">
        <f t="shared" si="12"/>
        <v>328</v>
      </c>
      <c r="K24" s="160">
        <f t="shared" si="12"/>
        <v>333</v>
      </c>
      <c r="L24" s="160">
        <f t="shared" si="12"/>
        <v>392</v>
      </c>
      <c r="M24" s="160">
        <f t="shared" si="12"/>
        <v>390</v>
      </c>
      <c r="N24" s="160">
        <f t="shared" si="12"/>
        <v>4524</v>
      </c>
    </row>
    <row r="25" spans="1:14" ht="1.5" customHeight="1" x14ac:dyDescent="0.2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</row>
    <row r="26" spans="1:14" x14ac:dyDescent="0.2">
      <c r="A26" s="16" t="s">
        <v>20</v>
      </c>
      <c r="B26" s="198" t="s">
        <v>69</v>
      </c>
      <c r="C26" s="198" t="s">
        <v>70</v>
      </c>
      <c r="D26" s="198" t="s">
        <v>71</v>
      </c>
      <c r="E26" s="198" t="s">
        <v>72</v>
      </c>
      <c r="F26" s="198" t="s">
        <v>73</v>
      </c>
      <c r="G26" s="198" t="s">
        <v>74</v>
      </c>
      <c r="H26" s="198" t="s">
        <v>75</v>
      </c>
      <c r="I26" s="198" t="s">
        <v>76</v>
      </c>
      <c r="J26" s="198" t="s">
        <v>77</v>
      </c>
      <c r="K26" s="198" t="s">
        <v>78</v>
      </c>
      <c r="L26" s="198" t="s">
        <v>79</v>
      </c>
      <c r="M26" s="198" t="s">
        <v>80</v>
      </c>
      <c r="N26" s="4" t="s">
        <v>0</v>
      </c>
    </row>
    <row r="27" spans="1:14" x14ac:dyDescent="0.2">
      <c r="A27" s="15" t="s">
        <v>9</v>
      </c>
      <c r="B27" s="44">
        <f t="shared" ref="B27:G27" si="13">B19/B24</f>
        <v>0.20186335403726707</v>
      </c>
      <c r="C27" s="44">
        <f>C19/C24</f>
        <v>3.7313432835820892E-2</v>
      </c>
      <c r="D27" s="44">
        <f t="shared" si="13"/>
        <v>8.2317073170731711E-2</v>
      </c>
      <c r="E27" s="44">
        <f t="shared" si="13"/>
        <v>7.0821529745042494E-2</v>
      </c>
      <c r="F27" s="44">
        <f t="shared" si="13"/>
        <v>6.3037249283667621E-2</v>
      </c>
      <c r="G27" s="44">
        <f t="shared" si="13"/>
        <v>6.320541760722348E-2</v>
      </c>
      <c r="H27" s="44">
        <f>H19/H24</f>
        <v>8.7209302325581398E-2</v>
      </c>
      <c r="I27" s="44">
        <f>I19/I24</f>
        <v>6.8965517241379309E-2</v>
      </c>
      <c r="J27" s="44">
        <f t="shared" ref="J27:M27" si="14">J19/J24</f>
        <v>8.8414634146341459E-2</v>
      </c>
      <c r="K27" s="44">
        <f t="shared" si="14"/>
        <v>7.2072072072072071E-2</v>
      </c>
      <c r="L27" s="44">
        <f t="shared" si="14"/>
        <v>4.0816326530612242E-2</v>
      </c>
      <c r="M27" s="44">
        <f t="shared" si="14"/>
        <v>8.461538461538462E-2</v>
      </c>
      <c r="N27" s="44">
        <f>N19/N24</f>
        <v>7.6702033598585323E-2</v>
      </c>
    </row>
    <row r="28" spans="1:14" x14ac:dyDescent="0.2">
      <c r="A28" s="15" t="s">
        <v>23</v>
      </c>
      <c r="B28" s="44">
        <f t="shared" ref="B28:M28" si="15">B20/B24</f>
        <v>9.0062111801242239E-2</v>
      </c>
      <c r="C28" s="44">
        <f>C20/C24</f>
        <v>2.2388059701492536E-2</v>
      </c>
      <c r="D28" s="44">
        <f t="shared" si="15"/>
        <v>2.4390243902439025E-2</v>
      </c>
      <c r="E28" s="44">
        <f t="shared" si="15"/>
        <v>1.9830028328611898E-2</v>
      </c>
      <c r="F28" s="44">
        <f t="shared" si="15"/>
        <v>1.7191977077363897E-2</v>
      </c>
      <c r="G28" s="44">
        <f t="shared" ref="G28" si="16">G20/G24</f>
        <v>3.160270880361174E-2</v>
      </c>
      <c r="H28" s="44">
        <f>H20/H24</f>
        <v>2.616279069767442E-2</v>
      </c>
      <c r="I28" s="44">
        <f t="shared" si="15"/>
        <v>4.4334975369458129E-2</v>
      </c>
      <c r="J28" s="44">
        <f t="shared" si="15"/>
        <v>4.573170731707317E-2</v>
      </c>
      <c r="K28" s="44">
        <f t="shared" si="15"/>
        <v>3.6036036036036036E-2</v>
      </c>
      <c r="L28" s="44">
        <f t="shared" si="15"/>
        <v>4.5918367346938778E-2</v>
      </c>
      <c r="M28" s="44">
        <f t="shared" si="15"/>
        <v>3.5897435897435895E-2</v>
      </c>
      <c r="N28" s="44">
        <f>N20/N24</f>
        <v>3.580901856763926E-2</v>
      </c>
    </row>
    <row r="29" spans="1:14" x14ac:dyDescent="0.2">
      <c r="A29" s="5" t="s">
        <v>24</v>
      </c>
      <c r="B29" s="44">
        <f t="shared" ref="B29:G29" si="17">B21/B24</f>
        <v>0.60559006211180122</v>
      </c>
      <c r="C29" s="44">
        <f>C21/C24</f>
        <v>0.875</v>
      </c>
      <c r="D29" s="44">
        <f t="shared" si="17"/>
        <v>0.79878048780487809</v>
      </c>
      <c r="E29" s="44">
        <f t="shared" si="17"/>
        <v>0.82719546742209626</v>
      </c>
      <c r="F29" s="44">
        <f t="shared" si="17"/>
        <v>0.85673352435530081</v>
      </c>
      <c r="G29" s="44">
        <f t="shared" si="17"/>
        <v>0.82844243792325056</v>
      </c>
      <c r="H29" s="44">
        <f t="shared" ref="H29:N29" si="18">H21/H24</f>
        <v>0.82267441860465118</v>
      </c>
      <c r="I29" s="44">
        <f t="shared" si="18"/>
        <v>0.84729064039408863</v>
      </c>
      <c r="J29" s="44">
        <f t="shared" si="18"/>
        <v>0.80792682926829273</v>
      </c>
      <c r="K29" s="44">
        <f t="shared" si="18"/>
        <v>0.81381381381381379</v>
      </c>
      <c r="L29" s="44">
        <f t="shared" si="18"/>
        <v>0.83163265306122447</v>
      </c>
      <c r="M29" s="44">
        <f t="shared" si="18"/>
        <v>0.82307692307692304</v>
      </c>
      <c r="N29" s="44">
        <f t="shared" si="18"/>
        <v>0.81653404067197166</v>
      </c>
    </row>
    <row r="30" spans="1:14" x14ac:dyDescent="0.2">
      <c r="A30" s="9" t="s">
        <v>1</v>
      </c>
      <c r="B30" s="44">
        <f t="shared" ref="B30:G30" si="19">B22/B24</f>
        <v>0.10248447204968944</v>
      </c>
      <c r="C30" s="44">
        <f>C22/C24</f>
        <v>6.5298507462686561E-2</v>
      </c>
      <c r="D30" s="44">
        <f t="shared" si="19"/>
        <v>9.451219512195122E-2</v>
      </c>
      <c r="E30" s="44">
        <f t="shared" si="19"/>
        <v>8.2152974504249299E-2</v>
      </c>
      <c r="F30" s="44">
        <f t="shared" si="19"/>
        <v>6.3037249283667621E-2</v>
      </c>
      <c r="G30" s="44">
        <f t="shared" si="19"/>
        <v>7.6749435665914217E-2</v>
      </c>
      <c r="H30" s="44">
        <f>H22/H24</f>
        <v>6.3953488372093026E-2</v>
      </c>
      <c r="I30" s="44">
        <f t="shared" ref="I30:N30" si="20">I22/I24</f>
        <v>3.9408866995073892E-2</v>
      </c>
      <c r="J30" s="44">
        <f t="shared" si="20"/>
        <v>5.7926829268292686E-2</v>
      </c>
      <c r="K30" s="44">
        <f t="shared" si="20"/>
        <v>7.8078078078078081E-2</v>
      </c>
      <c r="L30" s="44">
        <f t="shared" si="20"/>
        <v>8.1632653061224483E-2</v>
      </c>
      <c r="M30" s="44">
        <f t="shared" si="20"/>
        <v>5.6410256410256411E-2</v>
      </c>
      <c r="N30" s="44">
        <f t="shared" si="20"/>
        <v>7.0954907161803707E-2</v>
      </c>
    </row>
    <row r="31" spans="1:14" x14ac:dyDescent="0.2">
      <c r="A31" s="9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</row>
    <row r="32" spans="1:14" x14ac:dyDescent="0.2">
      <c r="A32" s="6" t="s">
        <v>13</v>
      </c>
      <c r="B32" s="193">
        <f>SUM(B27:B30)</f>
        <v>1</v>
      </c>
      <c r="C32" s="193">
        <f>SUM(C27:C30)</f>
        <v>1</v>
      </c>
      <c r="D32" s="193">
        <f t="shared" ref="D32:E32" si="21">SUM(D27:D30)</f>
        <v>1</v>
      </c>
      <c r="E32" s="193">
        <f t="shared" si="21"/>
        <v>1</v>
      </c>
      <c r="F32" s="193">
        <f t="shared" ref="F32:K32" si="22">SUM(F27:F30)</f>
        <v>0.99999999999999989</v>
      </c>
      <c r="G32" s="193">
        <f t="shared" si="22"/>
        <v>1</v>
      </c>
      <c r="H32" s="193">
        <f t="shared" si="22"/>
        <v>1</v>
      </c>
      <c r="I32" s="193">
        <f t="shared" si="22"/>
        <v>0.99999999999999989</v>
      </c>
      <c r="J32" s="193">
        <f t="shared" si="22"/>
        <v>1</v>
      </c>
      <c r="K32" s="193">
        <f t="shared" si="22"/>
        <v>1</v>
      </c>
      <c r="L32" s="193">
        <f>SUM(L27:L30)</f>
        <v>1</v>
      </c>
      <c r="M32" s="193">
        <f>SUM(M27:M30)</f>
        <v>1</v>
      </c>
      <c r="N32" s="193">
        <f>SUM(N27:N31)</f>
        <v>1</v>
      </c>
    </row>
    <row r="33" spans="1:14" ht="1.5" customHeight="1" x14ac:dyDescent="0.2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</row>
    <row r="34" spans="1:14" x14ac:dyDescent="0.2">
      <c r="A34" s="16" t="s">
        <v>10</v>
      </c>
      <c r="B34" s="198" t="s">
        <v>69</v>
      </c>
      <c r="C34" s="198" t="s">
        <v>70</v>
      </c>
      <c r="D34" s="198" t="s">
        <v>71</v>
      </c>
      <c r="E34" s="198" t="s">
        <v>72</v>
      </c>
      <c r="F34" s="198" t="s">
        <v>73</v>
      </c>
      <c r="G34" s="198" t="s">
        <v>74</v>
      </c>
      <c r="H34" s="198" t="s">
        <v>75</v>
      </c>
      <c r="I34" s="198" t="s">
        <v>76</v>
      </c>
      <c r="J34" s="198" t="s">
        <v>77</v>
      </c>
      <c r="K34" s="198" t="s">
        <v>78</v>
      </c>
      <c r="L34" s="198" t="s">
        <v>79</v>
      </c>
      <c r="M34" s="198" t="s">
        <v>80</v>
      </c>
      <c r="N34" s="4" t="s">
        <v>0</v>
      </c>
    </row>
    <row r="35" spans="1:14" x14ac:dyDescent="0.2">
      <c r="A35" s="15" t="s">
        <v>9</v>
      </c>
      <c r="B35" s="143">
        <f>B3/B19</f>
        <v>310.96000000000004</v>
      </c>
      <c r="C35" s="143">
        <f t="shared" ref="C35:M35" si="23">C3/C19</f>
        <v>357.60399999999998</v>
      </c>
      <c r="D35" s="143">
        <f t="shared" si="23"/>
        <v>310.95999999999998</v>
      </c>
      <c r="E35" s="143">
        <f t="shared" si="23"/>
        <v>310.95999999999998</v>
      </c>
      <c r="F35" s="143">
        <f t="shared" si="23"/>
        <v>325.09454545454543</v>
      </c>
      <c r="G35" s="143">
        <f t="shared" si="23"/>
        <v>310.95999999999998</v>
      </c>
      <c r="H35" s="143">
        <f t="shared" si="23"/>
        <v>310.95999999999998</v>
      </c>
      <c r="I35" s="143">
        <f t="shared" si="23"/>
        <v>310.95999999999998</v>
      </c>
      <c r="J35" s="143">
        <f t="shared" si="23"/>
        <v>310.95999999999998</v>
      </c>
      <c r="K35" s="143">
        <f t="shared" si="23"/>
        <v>310.95999999999998</v>
      </c>
      <c r="L35" s="143">
        <f t="shared" si="23"/>
        <v>330.39499999999998</v>
      </c>
      <c r="M35" s="143">
        <f t="shared" si="23"/>
        <v>320.3830303030303</v>
      </c>
      <c r="N35" s="144">
        <f t="shared" ref="N35" si="24">N3/N19</f>
        <v>316.33682997118154</v>
      </c>
    </row>
    <row r="36" spans="1:14" x14ac:dyDescent="0.2">
      <c r="A36" s="15" t="s">
        <v>23</v>
      </c>
      <c r="B36" s="143">
        <f>B4/B20</f>
        <v>300.45</v>
      </c>
      <c r="C36" s="143">
        <f>C4/C20</f>
        <v>300.45</v>
      </c>
      <c r="D36" s="144">
        <f>D4/D20</f>
        <v>300.45</v>
      </c>
      <c r="E36" s="144">
        <f>E4/E20</f>
        <v>300.45</v>
      </c>
      <c r="F36" s="144">
        <f>F4/F20</f>
        <v>300.45</v>
      </c>
      <c r="G36" s="144">
        <f t="shared" ref="G36:H36" si="25">G4/G20</f>
        <v>300.45</v>
      </c>
      <c r="H36" s="144">
        <f t="shared" si="25"/>
        <v>300.45000000000005</v>
      </c>
      <c r="I36" s="144">
        <f t="shared" ref="I36:N36" si="26">I4/I20</f>
        <v>300.45000000000005</v>
      </c>
      <c r="J36" s="144">
        <f t="shared" si="26"/>
        <v>300.45</v>
      </c>
      <c r="K36" s="144">
        <f t="shared" si="26"/>
        <v>300.45</v>
      </c>
      <c r="L36" s="144">
        <f t="shared" si="26"/>
        <v>300.45</v>
      </c>
      <c r="M36" s="144">
        <f t="shared" si="26"/>
        <v>300.45</v>
      </c>
      <c r="N36" s="144">
        <f t="shared" si="26"/>
        <v>300.45</v>
      </c>
    </row>
    <row r="37" spans="1:14" x14ac:dyDescent="0.2">
      <c r="A37" s="5" t="s">
        <v>24</v>
      </c>
      <c r="B37" s="143">
        <f t="shared" ref="B37:G37" si="27">B5/B21</f>
        <v>308.27999999999997</v>
      </c>
      <c r="C37" s="143">
        <f t="shared" si="27"/>
        <v>310.25194029850746</v>
      </c>
      <c r="D37" s="144">
        <f t="shared" si="27"/>
        <v>309.45664122137407</v>
      </c>
      <c r="E37" s="144">
        <f t="shared" si="27"/>
        <v>309.33575342465753</v>
      </c>
      <c r="F37" s="144">
        <f t="shared" si="27"/>
        <v>308.28000000000003</v>
      </c>
      <c r="G37" s="144">
        <f t="shared" si="27"/>
        <v>309.96000000000004</v>
      </c>
      <c r="H37" s="143">
        <f>H5/H21</f>
        <v>308.28000000000003</v>
      </c>
      <c r="I37" s="144">
        <f t="shared" ref="I37" si="28">I5/I21</f>
        <v>308.28000000000003</v>
      </c>
      <c r="J37" s="144">
        <f t="shared" ref="J37:L38" si="29">J5/J21</f>
        <v>309.44332075471704</v>
      </c>
      <c r="K37" s="144">
        <f t="shared" si="29"/>
        <v>310.55512915129151</v>
      </c>
      <c r="L37" s="144">
        <f t="shared" si="29"/>
        <v>308.27999999999997</v>
      </c>
      <c r="M37" s="144">
        <f t="shared" ref="M37:N37" si="30">M5/M21</f>
        <v>310.2007476635514</v>
      </c>
      <c r="N37" s="144">
        <f t="shared" si="30"/>
        <v>309.28145100162425</v>
      </c>
    </row>
    <row r="38" spans="1:14" x14ac:dyDescent="0.2">
      <c r="A38" s="5" t="s">
        <v>1</v>
      </c>
      <c r="B38" s="143">
        <f t="shared" ref="B38:G38" si="31">B6/B22</f>
        <v>300.45</v>
      </c>
      <c r="C38" s="143">
        <f t="shared" si="31"/>
        <v>300.45</v>
      </c>
      <c r="D38" s="144">
        <f t="shared" si="31"/>
        <v>300.45000000000005</v>
      </c>
      <c r="E38" s="144">
        <f t="shared" si="31"/>
        <v>300.45</v>
      </c>
      <c r="F38" s="144">
        <f t="shared" si="31"/>
        <v>300.45000000000005</v>
      </c>
      <c r="G38" s="144">
        <f t="shared" si="31"/>
        <v>300.45</v>
      </c>
      <c r="H38" s="143">
        <f>H6/H22</f>
        <v>314.1068181818182</v>
      </c>
      <c r="I38" s="144">
        <f t="shared" ref="I38" si="32">I6/I22</f>
        <v>300.45</v>
      </c>
      <c r="J38" s="144">
        <f t="shared" si="29"/>
        <v>300.45</v>
      </c>
      <c r="K38" s="144">
        <f t="shared" si="29"/>
        <v>300.45</v>
      </c>
      <c r="L38" s="144">
        <f t="shared" si="29"/>
        <v>300.45</v>
      </c>
      <c r="M38" s="144">
        <f t="shared" ref="M38:N38" si="33">M6/M22</f>
        <v>300.45</v>
      </c>
      <c r="N38" s="144">
        <f t="shared" si="33"/>
        <v>301.3859813084112</v>
      </c>
    </row>
    <row r="39" spans="1:14" x14ac:dyDescent="0.2">
      <c r="A39" s="5"/>
      <c r="B39" s="170"/>
      <c r="C39" s="170"/>
      <c r="D39" s="171"/>
      <c r="E39" s="171"/>
      <c r="F39" s="171"/>
      <c r="G39" s="171"/>
      <c r="H39" s="170"/>
      <c r="I39" s="171"/>
      <c r="J39" s="171"/>
      <c r="K39" s="171"/>
      <c r="L39" s="171"/>
      <c r="M39" s="171"/>
      <c r="N39" s="171"/>
    </row>
    <row r="40" spans="1:14" s="13" customFormat="1" x14ac:dyDescent="0.2">
      <c r="A40" s="16" t="s">
        <v>10</v>
      </c>
      <c r="B40" s="158">
        <f>B8/B24</f>
        <v>307.31335403726712</v>
      </c>
      <c r="C40" s="158">
        <f t="shared" ref="C40:M40" si="34">C8/C24</f>
        <v>311.15930970149259</v>
      </c>
      <c r="D40" s="157">
        <f t="shared" si="34"/>
        <v>308.50948170731709</v>
      </c>
      <c r="E40" s="157">
        <f t="shared" si="34"/>
        <v>308.54458923512743</v>
      </c>
      <c r="F40" s="157">
        <f t="shared" si="34"/>
        <v>308.71174785100283</v>
      </c>
      <c r="G40" s="157">
        <f>G8/G24</f>
        <v>308.99277652370199</v>
      </c>
      <c r="H40" s="158">
        <f>H8/H24</f>
        <v>308.68151162790696</v>
      </c>
      <c r="I40" s="157">
        <f>I8/I24</f>
        <v>307.80911330049258</v>
      </c>
      <c r="J40" s="157">
        <f t="shared" si="34"/>
        <v>308.64518292682931</v>
      </c>
      <c r="K40" s="157">
        <f>K8/K24</f>
        <v>309.43117117117117</v>
      </c>
      <c r="L40" s="157">
        <f>L8/L24</f>
        <v>308.18392857142857</v>
      </c>
      <c r="M40" s="157">
        <f t="shared" si="34"/>
        <v>310.16225641025642</v>
      </c>
      <c r="N40" s="157">
        <f>N8/N24</f>
        <v>308.94614500442083</v>
      </c>
    </row>
  </sheetData>
  <pageMargins left="0.5" right="0.5" top="0.5" bottom="0.5" header="0.25" footer="0.25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0F096-08AA-4342-A376-BE5855D84331}">
  <dimension ref="A1:N40"/>
  <sheetViews>
    <sheetView topLeftCell="H4" zoomScale="130" zoomScaleNormal="130" zoomScalePageLayoutView="90" workbookViewId="0">
      <selection activeCell="P35" sqref="P35"/>
    </sheetView>
  </sheetViews>
  <sheetFormatPr defaultColWidth="9.109375" defaultRowHeight="10.199999999999999" x14ac:dyDescent="0.2"/>
  <cols>
    <col min="1" max="1" width="12.88671875" style="1" customWidth="1"/>
    <col min="2" max="2" width="10.88671875" style="1" bestFit="1" customWidth="1"/>
    <col min="3" max="3" width="10.6640625" style="1" bestFit="1" customWidth="1"/>
    <col min="4" max="6" width="10.88671875" style="1" bestFit="1" customWidth="1"/>
    <col min="7" max="8" width="10.6640625" style="1" bestFit="1" customWidth="1"/>
    <col min="9" max="9" width="12" style="1" bestFit="1" customWidth="1"/>
    <col min="10" max="11" width="11.6640625" style="1" bestFit="1" customWidth="1"/>
    <col min="12" max="12" width="10.6640625" style="1" bestFit="1" customWidth="1"/>
    <col min="13" max="13" width="10.44140625" style="1" bestFit="1" customWidth="1"/>
    <col min="14" max="14" width="12" style="1" bestFit="1" customWidth="1"/>
    <col min="15" max="16384" width="9.109375" style="1"/>
  </cols>
  <sheetData>
    <row r="1" spans="1:14" x14ac:dyDescent="0.2">
      <c r="A1" s="107" t="s">
        <v>50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x14ac:dyDescent="0.2">
      <c r="A2" s="17" t="s">
        <v>14</v>
      </c>
      <c r="B2" s="198" t="s">
        <v>69</v>
      </c>
      <c r="C2" s="198" t="s">
        <v>70</v>
      </c>
      <c r="D2" s="198" t="s">
        <v>71</v>
      </c>
      <c r="E2" s="198" t="s">
        <v>72</v>
      </c>
      <c r="F2" s="198" t="s">
        <v>73</v>
      </c>
      <c r="G2" s="198" t="s">
        <v>74</v>
      </c>
      <c r="H2" s="198" t="s">
        <v>75</v>
      </c>
      <c r="I2" s="198" t="s">
        <v>76</v>
      </c>
      <c r="J2" s="198" t="s">
        <v>77</v>
      </c>
      <c r="K2" s="198" t="s">
        <v>78</v>
      </c>
      <c r="L2" s="198" t="s">
        <v>79</v>
      </c>
      <c r="M2" s="198" t="s">
        <v>80</v>
      </c>
      <c r="N2" s="4" t="s">
        <v>0</v>
      </c>
    </row>
    <row r="3" spans="1:14" x14ac:dyDescent="0.2">
      <c r="A3" s="5" t="s">
        <v>9</v>
      </c>
      <c r="B3" s="143"/>
      <c r="C3" s="180">
        <f>+'[2]Nov 2021'!$J$50</f>
        <v>57177.120000000003</v>
      </c>
      <c r="D3" s="180">
        <f>+'[2]Dec 2021'!$J$50</f>
        <v>40451.839999999997</v>
      </c>
      <c r="E3" s="143">
        <f>+'[2]Jan 2022'!$J$50</f>
        <v>37729.120000000003</v>
      </c>
      <c r="F3" s="143">
        <f>+'[2]Feb 2022'!$J$51</f>
        <v>45508.32</v>
      </c>
      <c r="G3" s="143">
        <f>+'[2]Mar 2022'!$J$50</f>
        <v>59899.839999999997</v>
      </c>
      <c r="H3" s="143">
        <f>+'[2]Apr 2022'!$J$50</f>
        <v>48231.040000000001</v>
      </c>
      <c r="I3" s="143">
        <f>+'[2]May 2022'!$J$54</f>
        <v>47453.120000000003</v>
      </c>
      <c r="J3" s="143">
        <f>+'[2]Jun 2022'!$J$54</f>
        <v>47842.080000000002</v>
      </c>
      <c r="K3" s="143">
        <f>+'[2]Jul 2022'!$J$54</f>
        <v>48620</v>
      </c>
      <c r="L3" s="143">
        <f>+'[2]Aug 2022'!$J$54</f>
        <v>61455.68</v>
      </c>
      <c r="M3" s="143">
        <f>+'[2]Sep 2022'!$J$54</f>
        <v>52120.639999999999</v>
      </c>
      <c r="N3" s="144">
        <f t="shared" ref="N3" si="0">SUM(B3:M3)</f>
        <v>546488.79999999993</v>
      </c>
    </row>
    <row r="4" spans="1:14" x14ac:dyDescent="0.2">
      <c r="A4" s="15" t="s">
        <v>23</v>
      </c>
      <c r="B4" s="143">
        <f>+'[1]OCT 2021'!$J$60</f>
        <v>34320</v>
      </c>
      <c r="C4" s="143">
        <f>+'[1]NOV 2021'!$J$65</f>
        <v>40872</v>
      </c>
      <c r="D4" s="143">
        <f>+'[1]DEC 2021'!$J$65</f>
        <v>26208</v>
      </c>
      <c r="E4" s="143">
        <f>+'[1]JAN 2022'!$J$65</f>
        <v>27768</v>
      </c>
      <c r="F4" s="143">
        <f>+'[1]FEB 2022'!$J$65</f>
        <v>17784</v>
      </c>
      <c r="G4" s="143">
        <f>+'[1]MAR 2022'!$J$65</f>
        <v>27144</v>
      </c>
      <c r="H4" s="143">
        <f>+'[1]APR 2022'!$J$65</f>
        <v>23712</v>
      </c>
      <c r="I4" s="143">
        <f>+'[1]MAY 2022'!$J$69</f>
        <v>25584</v>
      </c>
      <c r="J4" s="143">
        <f>+'[1]JUN 2022'!$J$69</f>
        <v>26832</v>
      </c>
      <c r="K4" s="143">
        <f>+'[1]JUL 2022'!$J$69</f>
        <v>24024</v>
      </c>
      <c r="L4" s="143">
        <f>+'[1]AUG 2022'!$J$69</f>
        <v>33384</v>
      </c>
      <c r="M4" s="143">
        <f>+'[1]SEP 2022'!$J$69</f>
        <v>23712</v>
      </c>
      <c r="N4" s="144">
        <f>SUM(B4:M4)</f>
        <v>331344</v>
      </c>
    </row>
    <row r="5" spans="1:14" x14ac:dyDescent="0.2">
      <c r="A5" s="5" t="s">
        <v>24</v>
      </c>
      <c r="B5" s="143">
        <f>+'[4]OCT 2021'!$J$89</f>
        <v>28349.55</v>
      </c>
      <c r="C5" s="143">
        <f>+'[4]NOV 2021'!$J$78</f>
        <v>345243.15</v>
      </c>
      <c r="D5" s="143">
        <f>+'[4]DEC 2021'!$J$78</f>
        <v>194175</v>
      </c>
      <c r="E5" s="143">
        <f>+'[4]JAN 2022'!$J$78</f>
        <v>176699.25</v>
      </c>
      <c r="F5" s="143">
        <f>+'[4]FEB 2022'!$J$78</f>
        <v>164660.4</v>
      </c>
      <c r="G5" s="143">
        <f>+'[4]MAR 2022'!$J$78</f>
        <v>226408.05</v>
      </c>
      <c r="H5" s="143">
        <f>+'[4]APR 2022'!$J$78</f>
        <v>183689.55</v>
      </c>
      <c r="I5" s="143">
        <f>+'[4]MAY 2022'!$J$77</f>
        <v>188738.1</v>
      </c>
      <c r="J5" s="143">
        <f>+'[4]JUN 2022'!$J$77</f>
        <v>184854.6</v>
      </c>
      <c r="K5" s="143">
        <f>+'[4]JUL 2022'!$J$77</f>
        <v>167767.20000000001</v>
      </c>
      <c r="L5" s="143">
        <f>+'[4]AUG 2022'!$J$77</f>
        <v>214757.55</v>
      </c>
      <c r="M5" s="143">
        <f>+'[4]SEP 2022'!$J$77</f>
        <v>172427.4</v>
      </c>
      <c r="N5" s="144">
        <f>SUM(B5:M5)</f>
        <v>2247769.8000000003</v>
      </c>
    </row>
    <row r="6" spans="1:14" x14ac:dyDescent="0.2">
      <c r="A6" s="15" t="s">
        <v>1</v>
      </c>
      <c r="B6" s="143">
        <f>+'[5]OCT 2021'!$J$75</f>
        <v>36192</v>
      </c>
      <c r="C6" s="143">
        <f>+'[5]NOV 2021'!$J$77</f>
        <v>19032</v>
      </c>
      <c r="D6" s="143">
        <f>+'[5]DEC 2021'!$J$77</f>
        <v>19344</v>
      </c>
      <c r="E6" s="143">
        <f>+'[5]JAN 2022'!$J$77</f>
        <v>17472</v>
      </c>
      <c r="F6" s="143">
        <f>+'[5]FEB 2022'!$J$77</f>
        <v>17160</v>
      </c>
      <c r="G6" s="143">
        <f>+'[5]MAR 2022'!$J$77</f>
        <v>24648</v>
      </c>
      <c r="H6" s="143">
        <f>+'[5]APR 2022'!$J$75</f>
        <v>23400</v>
      </c>
      <c r="I6" s="143">
        <f>+'[5]MAY 2022'!$J$67</f>
        <v>17160</v>
      </c>
      <c r="J6" s="143">
        <f>+'[5]JUN 2022'!$J$67</f>
        <v>20904</v>
      </c>
      <c r="K6" s="143">
        <f>+'[5]JUL 2022'!$J$67</f>
        <v>15288</v>
      </c>
      <c r="L6" s="143">
        <f>+'[5]AUG 2022'!$J$67</f>
        <v>20904</v>
      </c>
      <c r="M6" s="143">
        <f>+'[5]SEP 2022'!$J$67</f>
        <v>18096</v>
      </c>
      <c r="N6" s="144">
        <f>SUM(B6:M6)</f>
        <v>249600</v>
      </c>
    </row>
    <row r="7" spans="1:14" x14ac:dyDescent="0.2">
      <c r="A7" s="5"/>
      <c r="B7" s="144"/>
      <c r="C7" s="144"/>
      <c r="D7" s="144"/>
      <c r="E7" s="144"/>
      <c r="F7" s="144"/>
      <c r="G7" s="144"/>
      <c r="H7" s="143"/>
      <c r="I7" s="144"/>
      <c r="J7" s="144"/>
      <c r="K7" s="144"/>
      <c r="L7" s="144"/>
      <c r="M7" s="144"/>
      <c r="N7" s="144"/>
    </row>
    <row r="8" spans="1:14" x14ac:dyDescent="0.2">
      <c r="A8" s="6" t="s">
        <v>5</v>
      </c>
      <c r="B8" s="143">
        <f>SUM(B4:B7)</f>
        <v>98861.55</v>
      </c>
      <c r="C8" s="144">
        <f>SUM(C3:C6)</f>
        <v>462324.27</v>
      </c>
      <c r="D8" s="143">
        <f t="shared" ref="D8:I8" si="1">SUM(D3:D7)</f>
        <v>280178.83999999997</v>
      </c>
      <c r="E8" s="143">
        <f t="shared" si="1"/>
        <v>259668.37</v>
      </c>
      <c r="F8" s="143">
        <f t="shared" si="1"/>
        <v>245112.72</v>
      </c>
      <c r="G8" s="143">
        <f t="shared" si="1"/>
        <v>338099.89</v>
      </c>
      <c r="H8" s="143">
        <f t="shared" si="1"/>
        <v>279032.58999999997</v>
      </c>
      <c r="I8" s="144">
        <f t="shared" si="1"/>
        <v>278935.21999999997</v>
      </c>
      <c r="J8" s="144">
        <f>SUM(J3:J7)</f>
        <v>280432.68</v>
      </c>
      <c r="K8" s="144">
        <f>SUM(K3:K7)</f>
        <v>255699.20000000001</v>
      </c>
      <c r="L8" s="144">
        <f>SUM(L3:L7)</f>
        <v>330501.23</v>
      </c>
      <c r="M8" s="144">
        <f>SUM(M3:M7)</f>
        <v>266356.03999999998</v>
      </c>
      <c r="N8" s="144">
        <f>SUM(N3:N7)</f>
        <v>3375202.6</v>
      </c>
    </row>
    <row r="9" spans="1:14" ht="1.5" customHeight="1" x14ac:dyDescent="0.2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</row>
    <row r="10" spans="1:14" x14ac:dyDescent="0.2">
      <c r="A10" s="16" t="s">
        <v>6</v>
      </c>
      <c r="B10" s="198" t="s">
        <v>69</v>
      </c>
      <c r="C10" s="198" t="s">
        <v>70</v>
      </c>
      <c r="D10" s="198" t="s">
        <v>71</v>
      </c>
      <c r="E10" s="198" t="s">
        <v>72</v>
      </c>
      <c r="F10" s="198" t="s">
        <v>73</v>
      </c>
      <c r="G10" s="198" t="s">
        <v>74</v>
      </c>
      <c r="H10" s="198" t="s">
        <v>75</v>
      </c>
      <c r="I10" s="198" t="s">
        <v>76</v>
      </c>
      <c r="J10" s="198" t="s">
        <v>77</v>
      </c>
      <c r="K10" s="198" t="s">
        <v>78</v>
      </c>
      <c r="L10" s="198" t="s">
        <v>79</v>
      </c>
      <c r="M10" s="198" t="s">
        <v>80</v>
      </c>
      <c r="N10" s="4" t="s">
        <v>0</v>
      </c>
    </row>
    <row r="11" spans="1:14" x14ac:dyDescent="0.2">
      <c r="A11" s="15" t="s">
        <v>9</v>
      </c>
      <c r="B11" s="44">
        <f t="shared" ref="B11:G11" si="2">B3/B8</f>
        <v>0</v>
      </c>
      <c r="C11" s="44">
        <f t="shared" si="2"/>
        <v>0.1236731958718066</v>
      </c>
      <c r="D11" s="44">
        <f t="shared" si="2"/>
        <v>0.14437864044265442</v>
      </c>
      <c r="E11" s="44">
        <f t="shared" si="2"/>
        <v>0.14529732674025722</v>
      </c>
      <c r="F11" s="44">
        <f t="shared" si="2"/>
        <v>0.18566282484238272</v>
      </c>
      <c r="G11" s="44">
        <f t="shared" si="2"/>
        <v>0.17716610318920836</v>
      </c>
      <c r="H11" s="44">
        <f>H3/H8</f>
        <v>0.17285092038890512</v>
      </c>
      <c r="I11" s="44">
        <f t="shared" ref="I11:M11" si="3">I3/I8</f>
        <v>0.17012236748016263</v>
      </c>
      <c r="J11" s="44">
        <f t="shared" si="3"/>
        <v>0.1706009442266144</v>
      </c>
      <c r="K11" s="44">
        <f>K3/K8</f>
        <v>0.19014529572247391</v>
      </c>
      <c r="L11" s="44">
        <f>L3/L8</f>
        <v>0.18594690252741269</v>
      </c>
      <c r="M11" s="44">
        <f t="shared" si="3"/>
        <v>0.19568033824200121</v>
      </c>
      <c r="N11" s="44">
        <f>N3/N8</f>
        <v>0.16191288783671828</v>
      </c>
    </row>
    <row r="12" spans="1:14" x14ac:dyDescent="0.2">
      <c r="A12" s="15" t="s">
        <v>23</v>
      </c>
      <c r="B12" s="44">
        <f t="shared" ref="B12:N12" si="4">B4/B8</f>
        <v>0.34715215369372621</v>
      </c>
      <c r="C12" s="44">
        <f t="shared" si="4"/>
        <v>8.8405482152169951E-2</v>
      </c>
      <c r="D12" s="44">
        <f t="shared" si="4"/>
        <v>9.354025450315949E-2</v>
      </c>
      <c r="E12" s="44">
        <f t="shared" si="4"/>
        <v>0.10693639737485162</v>
      </c>
      <c r="F12" s="44">
        <f t="shared" si="4"/>
        <v>7.2554374167117894E-2</v>
      </c>
      <c r="G12" s="44">
        <f t="shared" si="4"/>
        <v>8.028396578301164E-2</v>
      </c>
      <c r="H12" s="44">
        <f t="shared" si="4"/>
        <v>8.4979320874310788E-2</v>
      </c>
      <c r="I12" s="44">
        <f t="shared" si="4"/>
        <v>9.17202209172438E-2</v>
      </c>
      <c r="J12" s="44">
        <f t="shared" si="4"/>
        <v>9.5680717382867084E-2</v>
      </c>
      <c r="K12" s="44">
        <f t="shared" si="4"/>
        <v>9.3954146121692991E-2</v>
      </c>
      <c r="L12" s="44">
        <f>L4/L8</f>
        <v>0.10101021409209279</v>
      </c>
      <c r="M12" s="44">
        <f t="shared" si="4"/>
        <v>8.9023699256078448E-2</v>
      </c>
      <c r="N12" s="44">
        <f t="shared" si="4"/>
        <v>9.8170106884842998E-2</v>
      </c>
    </row>
    <row r="13" spans="1:14" x14ac:dyDescent="0.2">
      <c r="A13" s="5" t="s">
        <v>24</v>
      </c>
      <c r="B13" s="44">
        <f t="shared" ref="B13:N13" si="5">B5/B8</f>
        <v>0.28676012059288974</v>
      </c>
      <c r="C13" s="44">
        <f t="shared" si="5"/>
        <v>0.74675541043951688</v>
      </c>
      <c r="D13" s="44">
        <f t="shared" si="5"/>
        <v>0.6930394886351875</v>
      </c>
      <c r="E13" s="44">
        <f t="shared" si="5"/>
        <v>0.68048045281756886</v>
      </c>
      <c r="F13" s="44">
        <f t="shared" si="5"/>
        <v>0.67177419433801722</v>
      </c>
      <c r="G13" s="44">
        <f t="shared" si="5"/>
        <v>0.66964839887998773</v>
      </c>
      <c r="H13" s="44">
        <f t="shared" si="5"/>
        <v>0.65830858682134585</v>
      </c>
      <c r="I13" s="44">
        <f t="shared" si="5"/>
        <v>0.67663775123127168</v>
      </c>
      <c r="J13" s="44">
        <f t="shared" si="5"/>
        <v>0.65917638415037794</v>
      </c>
      <c r="K13" s="44">
        <f t="shared" si="5"/>
        <v>0.65611155607839211</v>
      </c>
      <c r="L13" s="44">
        <f>L5/L8</f>
        <v>0.64979349698638034</v>
      </c>
      <c r="M13" s="44">
        <f t="shared" si="5"/>
        <v>0.6473568235959658</v>
      </c>
      <c r="N13" s="44">
        <f t="shared" si="5"/>
        <v>0.66596588898100528</v>
      </c>
    </row>
    <row r="14" spans="1:14" x14ac:dyDescent="0.2">
      <c r="A14" s="9" t="s">
        <v>1</v>
      </c>
      <c r="B14" s="44">
        <f t="shared" ref="B14:N14" si="6">B6/B8</f>
        <v>0.36608772571338399</v>
      </c>
      <c r="C14" s="44">
        <f t="shared" si="6"/>
        <v>4.1165911536506616E-2</v>
      </c>
      <c r="D14" s="44">
        <f t="shared" si="6"/>
        <v>6.9041616418998669E-2</v>
      </c>
      <c r="E14" s="44">
        <f t="shared" si="6"/>
        <v>6.7285823067322365E-2</v>
      </c>
      <c r="F14" s="44">
        <f t="shared" si="6"/>
        <v>7.0008606652482167E-2</v>
      </c>
      <c r="G14" s="44">
        <f t="shared" si="6"/>
        <v>7.2901532147792172E-2</v>
      </c>
      <c r="H14" s="44">
        <f t="shared" si="6"/>
        <v>8.3861171915438279E-2</v>
      </c>
      <c r="I14" s="44">
        <f t="shared" si="6"/>
        <v>6.1519660371322067E-2</v>
      </c>
      <c r="J14" s="44">
        <f t="shared" si="6"/>
        <v>7.4541954240140637E-2</v>
      </c>
      <c r="K14" s="44">
        <f t="shared" si="6"/>
        <v>5.9789002077440992E-2</v>
      </c>
      <c r="L14" s="44">
        <f t="shared" si="6"/>
        <v>6.3249386394114177E-2</v>
      </c>
      <c r="M14" s="44">
        <f t="shared" si="6"/>
        <v>6.7939138905954613E-2</v>
      </c>
      <c r="N14" s="44">
        <f t="shared" si="6"/>
        <v>7.395111629743352E-2</v>
      </c>
    </row>
    <row r="15" spans="1:14" x14ac:dyDescent="0.2">
      <c r="A15" s="52" t="s">
        <v>13</v>
      </c>
      <c r="B15" s="58">
        <f>SUM(B10:B14)</f>
        <v>0.99999999999999989</v>
      </c>
      <c r="C15" s="58">
        <f>SUM(C10:C14)</f>
        <v>1</v>
      </c>
      <c r="D15" s="58">
        <f t="shared" ref="D15:I15" si="7">SUM(D11:D14)</f>
        <v>1</v>
      </c>
      <c r="E15" s="58">
        <f t="shared" si="7"/>
        <v>1</v>
      </c>
      <c r="F15" s="58">
        <f t="shared" si="7"/>
        <v>1</v>
      </c>
      <c r="G15" s="58">
        <f t="shared" si="7"/>
        <v>0.99999999999999989</v>
      </c>
      <c r="H15" s="58">
        <f t="shared" si="7"/>
        <v>1</v>
      </c>
      <c r="I15" s="58">
        <f t="shared" si="7"/>
        <v>1.0000000000000002</v>
      </c>
      <c r="J15" s="58">
        <f>SUM(J11:J14)</f>
        <v>1</v>
      </c>
      <c r="K15" s="58">
        <f>SUM(K11:K14)</f>
        <v>1</v>
      </c>
      <c r="L15" s="58">
        <f>SUM(L11:L14)</f>
        <v>1</v>
      </c>
      <c r="M15" s="58">
        <f t="shared" ref="M15" si="8">SUM(M10:M14)</f>
        <v>1.0000000000000002</v>
      </c>
      <c r="N15" s="214">
        <f>SUM(N10:N14)</f>
        <v>1</v>
      </c>
    </row>
    <row r="17" spans="1:14" ht="2.25" customHeight="1" x14ac:dyDescent="0.2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</row>
    <row r="18" spans="1:14" x14ac:dyDescent="0.2">
      <c r="A18" s="16" t="s">
        <v>19</v>
      </c>
      <c r="B18" s="198" t="s">
        <v>69</v>
      </c>
      <c r="C18" s="198" t="s">
        <v>70</v>
      </c>
      <c r="D18" s="198" t="s">
        <v>71</v>
      </c>
      <c r="E18" s="198" t="s">
        <v>72</v>
      </c>
      <c r="F18" s="198" t="s">
        <v>73</v>
      </c>
      <c r="G18" s="198" t="s">
        <v>74</v>
      </c>
      <c r="H18" s="198" t="s">
        <v>75</v>
      </c>
      <c r="I18" s="198" t="s">
        <v>76</v>
      </c>
      <c r="J18" s="198" t="s">
        <v>77</v>
      </c>
      <c r="K18" s="198" t="s">
        <v>78</v>
      </c>
      <c r="L18" s="198" t="s">
        <v>79</v>
      </c>
      <c r="M18" s="198" t="s">
        <v>80</v>
      </c>
      <c r="N18" s="4" t="s">
        <v>0</v>
      </c>
    </row>
    <row r="19" spans="1:14" x14ac:dyDescent="0.2">
      <c r="A19" s="5" t="s">
        <v>9</v>
      </c>
      <c r="B19" s="143"/>
      <c r="C19" s="210">
        <f>+'[2]Nov 2021'!$I$50</f>
        <v>147</v>
      </c>
      <c r="D19" s="210">
        <f>+'[2]Dec 2021'!$I$50</f>
        <v>104</v>
      </c>
      <c r="E19" s="209">
        <f>+'[2]Jan 2022'!$I$50</f>
        <v>97</v>
      </c>
      <c r="F19" s="211">
        <f>+'[2]Feb 2022'!$I$51</f>
        <v>117</v>
      </c>
      <c r="G19" s="211">
        <f>+'[2]Mar 2022'!$I$50</f>
        <v>154</v>
      </c>
      <c r="H19" s="213">
        <f>+'[2]Apr 2022'!$I$50</f>
        <v>124</v>
      </c>
      <c r="I19" s="213">
        <f>+'[2]May 2022'!$I$54</f>
        <v>122</v>
      </c>
      <c r="J19" s="213">
        <f>+'[2]Jun 2022'!$I$54</f>
        <v>122</v>
      </c>
      <c r="K19" s="213">
        <f>+'[2]Jul 2022'!$I$54</f>
        <v>124</v>
      </c>
      <c r="L19" s="213">
        <f>+'[2]Aug 2022'!$I$54</f>
        <v>157</v>
      </c>
      <c r="M19" s="213">
        <f>+'[2]Sep 2022'!$I$54</f>
        <v>133</v>
      </c>
      <c r="N19" s="144">
        <f>SUM(B19:M19)</f>
        <v>1401</v>
      </c>
    </row>
    <row r="20" spans="1:14" x14ac:dyDescent="0.2">
      <c r="A20" s="15" t="s">
        <v>23</v>
      </c>
      <c r="B20" s="197">
        <f>+'[1]OCT 2021'!$I$60</f>
        <v>110</v>
      </c>
      <c r="C20" s="197">
        <f>+'[1]NOV 2021'!$I$65</f>
        <v>128</v>
      </c>
      <c r="D20" s="197">
        <f>+'[1]DEC 2021'!$I$65</f>
        <v>83</v>
      </c>
      <c r="E20" s="197">
        <f>+'[1]JAN 2022'!$I$65</f>
        <v>89</v>
      </c>
      <c r="F20" s="197">
        <f>+'[1]FEB 2022'!$I$65</f>
        <v>57</v>
      </c>
      <c r="G20" s="197">
        <f>+'[1]MAR 2022'!$I$65</f>
        <v>87</v>
      </c>
      <c r="H20" s="197">
        <f>+'[1]APR 2022'!$I$65</f>
        <v>76</v>
      </c>
      <c r="I20" s="197">
        <f>+'[1]MAY 2022'!$I$69</f>
        <v>82</v>
      </c>
      <c r="J20" s="197">
        <f>+'[1]JUN 2022'!$I$69</f>
        <v>86</v>
      </c>
      <c r="K20" s="197">
        <f>+'[1]JUL 2022'!$I$69</f>
        <v>76</v>
      </c>
      <c r="L20" s="197">
        <f>+'[1]AUG 2022'!$I$69</f>
        <v>106</v>
      </c>
      <c r="M20" s="197">
        <f>+'[1]SEP 2022'!$I$69</f>
        <v>75</v>
      </c>
      <c r="N20" s="197">
        <f>SUM(B20:M20)</f>
        <v>1055</v>
      </c>
    </row>
    <row r="21" spans="1:14" x14ac:dyDescent="0.2">
      <c r="A21" s="5" t="s">
        <v>24</v>
      </c>
      <c r="B21" s="197">
        <f>+'[4]OCT 2021'!$I$89</f>
        <v>73</v>
      </c>
      <c r="C21" s="197">
        <f>+'[4]NOV 2021'!$I$78</f>
        <v>884</v>
      </c>
      <c r="D21" s="197">
        <f>+'[4]DEC 2021'!$I$78</f>
        <v>497</v>
      </c>
      <c r="E21" s="197">
        <f>+'[4]JAN 2022'!$I$78</f>
        <v>455</v>
      </c>
      <c r="F21" s="197">
        <f>+'[4]FEB 2022'!$I$78</f>
        <v>422</v>
      </c>
      <c r="G21" s="197">
        <f>+'[4]MAR 2022'!$I$78</f>
        <v>582</v>
      </c>
      <c r="H21" s="197">
        <f>+'[4]APR 2022'!$I$78</f>
        <v>471</v>
      </c>
      <c r="I21" s="197">
        <f>+'[4]MAY 2022'!$I$77</f>
        <v>486</v>
      </c>
      <c r="J21" s="197">
        <f>+'[4]JUN 2022'!$I$77</f>
        <v>475</v>
      </c>
      <c r="K21" s="197">
        <f>+'[4]JUL 2022'!$I$77</f>
        <v>430</v>
      </c>
      <c r="L21" s="197">
        <f>+'[4]AUG 2022'!$I$77</f>
        <v>552</v>
      </c>
      <c r="M21" s="197">
        <f>+'[4]SEP 2022'!$I$77</f>
        <v>443</v>
      </c>
      <c r="N21" s="197">
        <f>SUM(B21:M21)</f>
        <v>5770</v>
      </c>
    </row>
    <row r="22" spans="1:14" x14ac:dyDescent="0.2">
      <c r="A22" s="5" t="s">
        <v>1</v>
      </c>
      <c r="B22" s="197">
        <f>+'[5]OCT 2021'!$I$75</f>
        <v>115</v>
      </c>
      <c r="C22" s="197">
        <f>+'[5]NOV 2021'!$I$77</f>
        <v>61</v>
      </c>
      <c r="D22" s="197">
        <f>+'[5]DEC 2021'!$I$77</f>
        <v>62</v>
      </c>
      <c r="E22" s="197">
        <f>+'[5]JAN 2022'!$I$77</f>
        <v>55</v>
      </c>
      <c r="F22" s="197">
        <f>+'[5]FEB 2022'!$I$77</f>
        <v>55</v>
      </c>
      <c r="G22" s="197">
        <f>+'[5]MAR 2022'!$I$77</f>
        <v>79</v>
      </c>
      <c r="H22" s="197">
        <f>+'[5]APR 2022'!$I$75</f>
        <v>75</v>
      </c>
      <c r="I22" s="197">
        <f>+'[5]MAY 2022'!$I$67</f>
        <v>55</v>
      </c>
      <c r="J22" s="197">
        <f>+'[5]JUN 2022'!$I$67</f>
        <v>67</v>
      </c>
      <c r="K22" s="197">
        <f>+'[5]JUL 2022'!$I$67</f>
        <v>49</v>
      </c>
      <c r="L22" s="197">
        <f>+'[5]AUG 2022'!$I$67</f>
        <v>66</v>
      </c>
      <c r="M22" s="197">
        <f>+'[5]SEP 2022'!$I$67</f>
        <v>58</v>
      </c>
      <c r="N22" s="197">
        <f>SUM(B22:M22)</f>
        <v>797</v>
      </c>
    </row>
    <row r="23" spans="1:14" x14ac:dyDescent="0.2">
      <c r="A23" s="5"/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</row>
    <row r="24" spans="1:14" x14ac:dyDescent="0.2">
      <c r="A24" s="6" t="s">
        <v>7</v>
      </c>
      <c r="B24" s="197">
        <f>SUM(B20:B23)</f>
        <v>298</v>
      </c>
      <c r="C24" s="197">
        <f>SUM(C19:C22)</f>
        <v>1220</v>
      </c>
      <c r="D24" s="197">
        <f t="shared" ref="D24:I24" si="9">SUM(D19:D23)</f>
        <v>746</v>
      </c>
      <c r="E24" s="197">
        <f t="shared" si="9"/>
        <v>696</v>
      </c>
      <c r="F24" s="197">
        <f t="shared" si="9"/>
        <v>651</v>
      </c>
      <c r="G24" s="197">
        <f t="shared" si="9"/>
        <v>902</v>
      </c>
      <c r="H24" s="197">
        <f t="shared" si="9"/>
        <v>746</v>
      </c>
      <c r="I24" s="197">
        <f t="shared" si="9"/>
        <v>745</v>
      </c>
      <c r="J24" s="197">
        <f>SUM(J19:J23)</f>
        <v>750</v>
      </c>
      <c r="K24" s="197">
        <f>SUM(K19:K23)</f>
        <v>679</v>
      </c>
      <c r="L24" s="197">
        <f>SUM(L19:L23)</f>
        <v>881</v>
      </c>
      <c r="M24" s="197">
        <f>SUM(M19:M23)</f>
        <v>709</v>
      </c>
      <c r="N24" s="197">
        <f>SUM(N19:N23)</f>
        <v>9023</v>
      </c>
    </row>
    <row r="25" spans="1:14" ht="1.5" customHeight="1" x14ac:dyDescent="0.2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</row>
    <row r="26" spans="1:14" x14ac:dyDescent="0.2">
      <c r="A26" s="16" t="s">
        <v>20</v>
      </c>
      <c r="B26" s="198" t="s">
        <v>40</v>
      </c>
      <c r="C26" s="198" t="s">
        <v>54</v>
      </c>
      <c r="D26" s="198" t="s">
        <v>55</v>
      </c>
      <c r="E26" s="198" t="s">
        <v>56</v>
      </c>
      <c r="F26" s="198" t="s">
        <v>57</v>
      </c>
      <c r="G26" s="198" t="s">
        <v>58</v>
      </c>
      <c r="H26" s="198" t="s">
        <v>59</v>
      </c>
      <c r="I26" s="198" t="s">
        <v>60</v>
      </c>
      <c r="J26" s="198" t="s">
        <v>61</v>
      </c>
      <c r="K26" s="198" t="s">
        <v>62</v>
      </c>
      <c r="L26" s="198" t="s">
        <v>63</v>
      </c>
      <c r="M26" s="198" t="s">
        <v>64</v>
      </c>
      <c r="N26" s="4" t="s">
        <v>0</v>
      </c>
    </row>
    <row r="27" spans="1:14" x14ac:dyDescent="0.2">
      <c r="A27" s="5" t="s">
        <v>9</v>
      </c>
      <c r="B27" s="44"/>
      <c r="C27" s="45">
        <f t="shared" ref="C27:I27" si="10">C19/C24</f>
        <v>0.12049180327868853</v>
      </c>
      <c r="D27" s="45">
        <f t="shared" si="10"/>
        <v>0.13941018766756033</v>
      </c>
      <c r="E27" s="45">
        <f t="shared" si="10"/>
        <v>0.13936781609195403</v>
      </c>
      <c r="F27" s="45">
        <f t="shared" si="10"/>
        <v>0.17972350230414746</v>
      </c>
      <c r="G27" s="45">
        <f t="shared" si="10"/>
        <v>0.17073170731707318</v>
      </c>
      <c r="H27" s="45">
        <f t="shared" si="10"/>
        <v>0.16621983914209115</v>
      </c>
      <c r="I27" s="45">
        <f t="shared" si="10"/>
        <v>0.16375838926174496</v>
      </c>
      <c r="J27" s="45">
        <f>J19/J24</f>
        <v>0.16266666666666665</v>
      </c>
      <c r="K27" s="45">
        <f>K19/K24</f>
        <v>0.18262150220913106</v>
      </c>
      <c r="L27" s="45">
        <f>L19/L24</f>
        <v>0.17820658342792281</v>
      </c>
      <c r="M27" s="45">
        <f>M19/M24</f>
        <v>0.18758815232722145</v>
      </c>
      <c r="N27" s="45">
        <f>N19/N24</f>
        <v>0.15526986589826</v>
      </c>
    </row>
    <row r="28" spans="1:14" x14ac:dyDescent="0.2">
      <c r="A28" s="15" t="s">
        <v>23</v>
      </c>
      <c r="B28" s="44">
        <f t="shared" ref="B28:M28" si="11">B20/B24</f>
        <v>0.36912751677852351</v>
      </c>
      <c r="C28" s="44">
        <f t="shared" si="11"/>
        <v>0.10491803278688525</v>
      </c>
      <c r="D28" s="44">
        <f t="shared" si="11"/>
        <v>0.11126005361930295</v>
      </c>
      <c r="E28" s="44">
        <f t="shared" si="11"/>
        <v>0.1278735632183908</v>
      </c>
      <c r="F28" s="44">
        <f>F20/F24</f>
        <v>8.755760368663594E-2</v>
      </c>
      <c r="G28" s="44">
        <f t="shared" si="11"/>
        <v>9.6452328159645231E-2</v>
      </c>
      <c r="H28" s="44">
        <f t="shared" si="11"/>
        <v>0.10187667560321716</v>
      </c>
      <c r="I28" s="44">
        <f t="shared" si="11"/>
        <v>0.11006711409395974</v>
      </c>
      <c r="J28" s="44">
        <f t="shared" si="11"/>
        <v>0.11466666666666667</v>
      </c>
      <c r="K28" s="44">
        <f t="shared" si="11"/>
        <v>0.11192930780559647</v>
      </c>
      <c r="L28" s="44">
        <f t="shared" si="11"/>
        <v>0.12031782065834279</v>
      </c>
      <c r="M28" s="44">
        <f t="shared" si="11"/>
        <v>0.10578279266572638</v>
      </c>
      <c r="N28" s="44">
        <f>N20/N24</f>
        <v>0.11692341793195168</v>
      </c>
    </row>
    <row r="29" spans="1:14" x14ac:dyDescent="0.2">
      <c r="A29" s="5" t="s">
        <v>24</v>
      </c>
      <c r="B29" s="44">
        <f t="shared" ref="B29:N29" si="12">B21/B24</f>
        <v>0.24496644295302014</v>
      </c>
      <c r="C29" s="44">
        <f t="shared" si="12"/>
        <v>0.72459016393442621</v>
      </c>
      <c r="D29" s="44">
        <f t="shared" si="12"/>
        <v>0.66621983914209115</v>
      </c>
      <c r="E29" s="44">
        <f t="shared" si="12"/>
        <v>0.65373563218390807</v>
      </c>
      <c r="F29" s="44">
        <f>F21/F24</f>
        <v>0.64823348694316441</v>
      </c>
      <c r="G29" s="44">
        <f t="shared" si="12"/>
        <v>0.64523281596452331</v>
      </c>
      <c r="H29" s="44">
        <f t="shared" si="12"/>
        <v>0.63136729222520105</v>
      </c>
      <c r="I29" s="44">
        <f t="shared" si="12"/>
        <v>0.65234899328859064</v>
      </c>
      <c r="J29" s="44">
        <f t="shared" si="12"/>
        <v>0.6333333333333333</v>
      </c>
      <c r="K29" s="44">
        <f t="shared" si="12"/>
        <v>0.63328424153166418</v>
      </c>
      <c r="L29" s="44">
        <f t="shared" si="12"/>
        <v>0.62656072644721905</v>
      </c>
      <c r="M29" s="44">
        <f t="shared" si="12"/>
        <v>0.62482369534555715</v>
      </c>
      <c r="N29" s="44">
        <f t="shared" si="12"/>
        <v>0.63947689238612437</v>
      </c>
    </row>
    <row r="30" spans="1:14" x14ac:dyDescent="0.2">
      <c r="A30" s="9" t="s">
        <v>1</v>
      </c>
      <c r="B30" s="44">
        <f t="shared" ref="B30:N30" si="13">B22/B24</f>
        <v>0.38590604026845637</v>
      </c>
      <c r="C30" s="44">
        <f t="shared" si="13"/>
        <v>0.05</v>
      </c>
      <c r="D30" s="44">
        <f t="shared" si="13"/>
        <v>8.3109919571045576E-2</v>
      </c>
      <c r="E30" s="44">
        <f t="shared" si="13"/>
        <v>7.9022988505747127E-2</v>
      </c>
      <c r="F30" s="44">
        <f>F22/F24</f>
        <v>8.4485407066052232E-2</v>
      </c>
      <c r="G30" s="44">
        <f t="shared" si="13"/>
        <v>8.7583148558758317E-2</v>
      </c>
      <c r="H30" s="44">
        <f t="shared" si="13"/>
        <v>0.10053619302949061</v>
      </c>
      <c r="I30" s="44">
        <f t="shared" si="13"/>
        <v>7.3825503355704702E-2</v>
      </c>
      <c r="J30" s="44">
        <f t="shared" si="13"/>
        <v>8.9333333333333334E-2</v>
      </c>
      <c r="K30" s="44">
        <f t="shared" si="13"/>
        <v>7.2164948453608241E-2</v>
      </c>
      <c r="L30" s="44">
        <f>L22/L24</f>
        <v>7.4914869466515321E-2</v>
      </c>
      <c r="M30" s="44">
        <f t="shared" si="13"/>
        <v>8.1805359661495061E-2</v>
      </c>
      <c r="N30" s="44">
        <f t="shared" si="13"/>
        <v>8.8329823783663969E-2</v>
      </c>
    </row>
    <row r="31" spans="1:14" x14ac:dyDescent="0.2">
      <c r="A31" s="9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</row>
    <row r="32" spans="1:14" x14ac:dyDescent="0.2">
      <c r="A32" s="5" t="s">
        <v>13</v>
      </c>
      <c r="B32" s="45">
        <f t="shared" ref="B32" si="14">SUM(B28:B31)</f>
        <v>1</v>
      </c>
      <c r="C32" s="45">
        <f t="shared" ref="C32:H32" si="15">SUM(C27:C31)</f>
        <v>1</v>
      </c>
      <c r="D32" s="45">
        <f t="shared" si="15"/>
        <v>1</v>
      </c>
      <c r="E32" s="45">
        <f t="shared" si="15"/>
        <v>1</v>
      </c>
      <c r="F32" s="45">
        <f t="shared" si="15"/>
        <v>1</v>
      </c>
      <c r="G32" s="45">
        <f t="shared" si="15"/>
        <v>1</v>
      </c>
      <c r="H32" s="45">
        <f t="shared" si="15"/>
        <v>1</v>
      </c>
      <c r="I32" s="45">
        <f t="shared" ref="I32:N32" si="16">SUM(I27:I31)</f>
        <v>1</v>
      </c>
      <c r="J32" s="45">
        <f t="shared" si="16"/>
        <v>1</v>
      </c>
      <c r="K32" s="45">
        <f t="shared" si="16"/>
        <v>1</v>
      </c>
      <c r="L32" s="45">
        <f t="shared" si="16"/>
        <v>1</v>
      </c>
      <c r="M32" s="45">
        <f t="shared" si="16"/>
        <v>1</v>
      </c>
      <c r="N32" s="45">
        <f t="shared" si="16"/>
        <v>1</v>
      </c>
    </row>
    <row r="33" spans="1:14" ht="1.5" customHeight="1" x14ac:dyDescent="0.2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</row>
    <row r="34" spans="1:14" x14ac:dyDescent="0.2">
      <c r="A34" s="16" t="s">
        <v>10</v>
      </c>
      <c r="B34" s="198" t="s">
        <v>69</v>
      </c>
      <c r="C34" s="198" t="s">
        <v>70</v>
      </c>
      <c r="D34" s="198" t="s">
        <v>71</v>
      </c>
      <c r="E34" s="198" t="s">
        <v>72</v>
      </c>
      <c r="F34" s="198" t="s">
        <v>73</v>
      </c>
      <c r="G34" s="198" t="s">
        <v>74</v>
      </c>
      <c r="H34" s="198" t="s">
        <v>75</v>
      </c>
      <c r="I34" s="198" t="s">
        <v>76</v>
      </c>
      <c r="J34" s="198" t="s">
        <v>77</v>
      </c>
      <c r="K34" s="198" t="s">
        <v>78</v>
      </c>
      <c r="L34" s="198" t="s">
        <v>79</v>
      </c>
      <c r="M34" s="198" t="s">
        <v>80</v>
      </c>
      <c r="N34" s="4" t="s">
        <v>0</v>
      </c>
    </row>
    <row r="35" spans="1:14" x14ac:dyDescent="0.2">
      <c r="A35" s="5" t="s">
        <v>9</v>
      </c>
      <c r="B35" s="170"/>
      <c r="C35" s="170">
        <f t="shared" ref="C35:E38" si="17">C3/C19</f>
        <v>388.96000000000004</v>
      </c>
      <c r="D35" s="170">
        <f t="shared" si="17"/>
        <v>388.96</v>
      </c>
      <c r="E35" s="170">
        <f t="shared" si="17"/>
        <v>388.96000000000004</v>
      </c>
      <c r="F35" s="171">
        <f>F3/F19</f>
        <v>388.96</v>
      </c>
      <c r="G35" s="171">
        <f>G3/G19</f>
        <v>388.96</v>
      </c>
      <c r="H35" s="171">
        <f>H3/H19</f>
        <v>388.96</v>
      </c>
      <c r="I35" s="171">
        <f>I3/I19</f>
        <v>388.96000000000004</v>
      </c>
      <c r="J35" s="171">
        <f t="shared" ref="J35" si="18">J3/J19</f>
        <v>392.14819672131148</v>
      </c>
      <c r="K35" s="171">
        <f>K3/K19</f>
        <v>392.09677419354841</v>
      </c>
      <c r="L35" s="171">
        <f>L3/L19</f>
        <v>391.43745222929937</v>
      </c>
      <c r="M35" s="171">
        <f>M3/M19</f>
        <v>391.88451127819548</v>
      </c>
      <c r="N35" s="171">
        <f>N3/N19</f>
        <v>390.07052105638826</v>
      </c>
    </row>
    <row r="36" spans="1:14" x14ac:dyDescent="0.2">
      <c r="A36" s="15" t="s">
        <v>23</v>
      </c>
      <c r="B36" s="144">
        <f>B4/B20</f>
        <v>312</v>
      </c>
      <c r="C36" s="144">
        <f t="shared" si="17"/>
        <v>319.3125</v>
      </c>
      <c r="D36" s="144">
        <f t="shared" si="17"/>
        <v>315.75903614457832</v>
      </c>
      <c r="E36" s="144">
        <f t="shared" si="17"/>
        <v>312</v>
      </c>
      <c r="F36" s="144">
        <f t="shared" ref="F36:N36" si="19">F4/F20</f>
        <v>312</v>
      </c>
      <c r="G36" s="144">
        <f t="shared" si="19"/>
        <v>312</v>
      </c>
      <c r="H36" s="144">
        <f t="shared" si="19"/>
        <v>312</v>
      </c>
      <c r="I36" s="144">
        <f t="shared" si="19"/>
        <v>312</v>
      </c>
      <c r="J36" s="144">
        <f t="shared" si="19"/>
        <v>312</v>
      </c>
      <c r="K36" s="144">
        <f t="shared" si="19"/>
        <v>316.10526315789474</v>
      </c>
      <c r="L36" s="144">
        <f t="shared" si="19"/>
        <v>314.94339622641508</v>
      </c>
      <c r="M36" s="144">
        <f t="shared" si="19"/>
        <v>316.16000000000003</v>
      </c>
      <c r="N36" s="144">
        <f t="shared" si="19"/>
        <v>314.07014218009476</v>
      </c>
    </row>
    <row r="37" spans="1:14" x14ac:dyDescent="0.2">
      <c r="A37" s="5" t="s">
        <v>24</v>
      </c>
      <c r="B37" s="144">
        <f>B5/B21</f>
        <v>388.34999999999997</v>
      </c>
      <c r="C37" s="144">
        <f t="shared" si="17"/>
        <v>390.54654977375566</v>
      </c>
      <c r="D37" s="144">
        <f t="shared" si="17"/>
        <v>390.69416498993962</v>
      </c>
      <c r="E37" s="144">
        <f t="shared" si="17"/>
        <v>388.35</v>
      </c>
      <c r="F37" s="144">
        <f t="shared" ref="F37:N37" si="20">F5/F21</f>
        <v>390.19052132701421</v>
      </c>
      <c r="G37" s="144">
        <f t="shared" si="20"/>
        <v>389.01726804123712</v>
      </c>
      <c r="H37" s="144">
        <f t="shared" si="20"/>
        <v>389.99904458598724</v>
      </c>
      <c r="I37" s="144">
        <f t="shared" si="20"/>
        <v>388.35</v>
      </c>
      <c r="J37" s="144">
        <f t="shared" si="20"/>
        <v>389.16757894736844</v>
      </c>
      <c r="K37" s="144">
        <f t="shared" si="20"/>
        <v>390.15627906976749</v>
      </c>
      <c r="L37" s="144">
        <f t="shared" si="20"/>
        <v>389.0535326086956</v>
      </c>
      <c r="M37" s="144">
        <f t="shared" si="20"/>
        <v>389.22663656884873</v>
      </c>
      <c r="N37" s="144">
        <f t="shared" si="20"/>
        <v>389.56149046793763</v>
      </c>
    </row>
    <row r="38" spans="1:14" x14ac:dyDescent="0.2">
      <c r="A38" s="5" t="s">
        <v>1</v>
      </c>
      <c r="B38" s="144">
        <f>B6/B22</f>
        <v>314.71304347826089</v>
      </c>
      <c r="C38" s="144">
        <f t="shared" si="17"/>
        <v>312</v>
      </c>
      <c r="D38" s="144">
        <f t="shared" si="17"/>
        <v>312</v>
      </c>
      <c r="E38" s="144">
        <f t="shared" si="17"/>
        <v>317.67272727272729</v>
      </c>
      <c r="F38" s="144">
        <f t="shared" ref="F38:N38" si="21">F6/F22</f>
        <v>312</v>
      </c>
      <c r="G38" s="144">
        <f t="shared" si="21"/>
        <v>312</v>
      </c>
      <c r="H38" s="144">
        <f t="shared" si="21"/>
        <v>312</v>
      </c>
      <c r="I38" s="144">
        <f t="shared" si="21"/>
        <v>312</v>
      </c>
      <c r="J38" s="144">
        <f t="shared" si="21"/>
        <v>312</v>
      </c>
      <c r="K38" s="144">
        <f t="shared" si="21"/>
        <v>312</v>
      </c>
      <c r="L38" s="144">
        <f t="shared" si="21"/>
        <v>316.72727272727275</v>
      </c>
      <c r="M38" s="144">
        <f t="shared" si="21"/>
        <v>312</v>
      </c>
      <c r="N38" s="144">
        <f t="shared" si="21"/>
        <v>313.17440401505644</v>
      </c>
    </row>
    <row r="39" spans="1:14" x14ac:dyDescent="0.2">
      <c r="A39" s="5"/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</row>
    <row r="40" spans="1:14" s="13" customFormat="1" x14ac:dyDescent="0.2">
      <c r="A40" s="16" t="s">
        <v>10</v>
      </c>
      <c r="B40" s="144">
        <f t="shared" ref="B40:C40" si="22">B8/B24</f>
        <v>331.75016778523491</v>
      </c>
      <c r="C40" s="144">
        <f t="shared" si="22"/>
        <v>378.95431967213113</v>
      </c>
      <c r="D40" s="144">
        <f t="shared" ref="D40:I40" si="23">D8/D24</f>
        <v>375.57485254691687</v>
      </c>
      <c r="E40" s="144">
        <f t="shared" si="23"/>
        <v>373.08673850574712</v>
      </c>
      <c r="F40" s="144">
        <f t="shared" si="23"/>
        <v>376.51723502304145</v>
      </c>
      <c r="G40" s="144">
        <f t="shared" si="23"/>
        <v>374.8335809312639</v>
      </c>
      <c r="H40" s="144">
        <f t="shared" si="23"/>
        <v>374.0383243967828</v>
      </c>
      <c r="I40" s="144">
        <f t="shared" si="23"/>
        <v>374.40969127516775</v>
      </c>
      <c r="J40" s="144">
        <f>J8/J24</f>
        <v>373.91023999999999</v>
      </c>
      <c r="K40" s="144">
        <f>K8/K24</f>
        <v>376.58203240058913</v>
      </c>
      <c r="L40" s="144">
        <f>L8/L24</f>
        <v>375.1432803632236</v>
      </c>
      <c r="M40" s="144">
        <f>M8/M24</f>
        <v>375.67847672778561</v>
      </c>
      <c r="N40" s="144">
        <f>N8/N24</f>
        <v>374.066563227308</v>
      </c>
    </row>
  </sheetData>
  <pageMargins left="0.5" right="0.5" top="0.5" bottom="0.5" header="0.25" footer="0.25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40B4E-54C5-42C6-A536-75BB6863DEBA}">
  <dimension ref="A1:N25"/>
  <sheetViews>
    <sheetView tabSelected="1" zoomScale="115" zoomScaleNormal="115" workbookViewId="0">
      <selection activeCell="J29" sqref="J29"/>
    </sheetView>
  </sheetViews>
  <sheetFormatPr defaultColWidth="9.109375" defaultRowHeight="10.199999999999999" x14ac:dyDescent="0.2"/>
  <cols>
    <col min="1" max="1" width="12.88671875" style="1" customWidth="1"/>
    <col min="2" max="2" width="10.88671875" style="1" bestFit="1" customWidth="1"/>
    <col min="3" max="3" width="10.6640625" style="1" bestFit="1" customWidth="1"/>
    <col min="4" max="6" width="10.88671875" style="1" bestFit="1" customWidth="1"/>
    <col min="7" max="8" width="10" style="1" bestFit="1" customWidth="1"/>
    <col min="9" max="10" width="9.88671875" style="1" bestFit="1" customWidth="1"/>
    <col min="11" max="12" width="10.6640625" style="1" bestFit="1" customWidth="1"/>
    <col min="13" max="13" width="9.109375" style="1" bestFit="1"/>
    <col min="14" max="14" width="12" style="1" bestFit="1" customWidth="1"/>
    <col min="15" max="16384" width="9.109375" style="1"/>
  </cols>
  <sheetData>
    <row r="1" spans="1:14" x14ac:dyDescent="0.2">
      <c r="A1" s="107" t="s">
        <v>83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x14ac:dyDescent="0.2">
      <c r="A2" s="17" t="s">
        <v>14</v>
      </c>
      <c r="B2" s="198" t="s">
        <v>69</v>
      </c>
      <c r="C2" s="198" t="s">
        <v>70</v>
      </c>
      <c r="D2" s="198" t="s">
        <v>71</v>
      </c>
      <c r="E2" s="198" t="s">
        <v>72</v>
      </c>
      <c r="F2" s="198" t="s">
        <v>73</v>
      </c>
      <c r="G2" s="198" t="s">
        <v>74</v>
      </c>
      <c r="H2" s="198" t="s">
        <v>75</v>
      </c>
      <c r="I2" s="198" t="s">
        <v>76</v>
      </c>
      <c r="J2" s="198" t="s">
        <v>77</v>
      </c>
      <c r="K2" s="198" t="s">
        <v>78</v>
      </c>
      <c r="L2" s="198" t="s">
        <v>79</v>
      </c>
      <c r="M2" s="198" t="s">
        <v>80</v>
      </c>
      <c r="N2" s="4" t="s">
        <v>0</v>
      </c>
    </row>
    <row r="3" spans="1:14" x14ac:dyDescent="0.2">
      <c r="A3" s="5" t="s">
        <v>24</v>
      </c>
      <c r="B3" s="143">
        <f>+'[4]OCT 2021'!$J$93</f>
        <v>22018.560000000001</v>
      </c>
      <c r="C3" s="143">
        <f>+'[4]NOV 2021'!$J$82</f>
        <v>28899.360000000001</v>
      </c>
      <c r="D3" s="143">
        <f>+'[4]DEC 2021'!$J$82</f>
        <v>21330.48</v>
      </c>
      <c r="E3" s="143">
        <f>+'[4]JAN 2022'!$J$82</f>
        <v>25114.92</v>
      </c>
      <c r="F3" s="143">
        <f>+'[4]FEB 2022'!$J$82</f>
        <v>28555.32</v>
      </c>
      <c r="G3" s="143">
        <f>+'[4]MAR 2022'!$J$82</f>
        <v>30275.52</v>
      </c>
      <c r="H3" s="143">
        <f>+'[4]APR 2022'!$J$82</f>
        <v>31995.72</v>
      </c>
      <c r="I3" s="143">
        <f>+'[4]MAY 2022'!$J$81</f>
        <v>29243.4</v>
      </c>
      <c r="J3" s="143">
        <f>+'[4]JUN 2022'!$J$81</f>
        <v>25803</v>
      </c>
      <c r="K3" s="143">
        <f>+'[4]JUL 2022'!$J$81</f>
        <v>22706.639999999999</v>
      </c>
      <c r="L3" s="143">
        <f>+'[4]AUG 2022'!$J$81</f>
        <v>37156.32</v>
      </c>
      <c r="M3" s="143">
        <f>+'[4]SEP 2022'!$J$81</f>
        <v>23050.68</v>
      </c>
      <c r="N3" s="144">
        <f>SUM(B3:M3)</f>
        <v>326149.92</v>
      </c>
    </row>
    <row r="4" spans="1:14" x14ac:dyDescent="0.2">
      <c r="A4" s="5"/>
      <c r="B4" s="144"/>
      <c r="C4" s="144"/>
      <c r="D4" s="144"/>
      <c r="E4" s="144"/>
      <c r="F4" s="144"/>
      <c r="G4" s="144"/>
      <c r="H4" s="143"/>
      <c r="I4" s="144"/>
      <c r="J4" s="144"/>
      <c r="K4" s="144"/>
      <c r="L4" s="144"/>
      <c r="M4" s="144"/>
      <c r="N4" s="144"/>
    </row>
    <row r="5" spans="1:14" x14ac:dyDescent="0.2">
      <c r="A5" s="6" t="s">
        <v>5</v>
      </c>
      <c r="B5" s="143">
        <f t="shared" ref="B5:N5" si="0">SUM(B3:B4)</f>
        <v>22018.560000000001</v>
      </c>
      <c r="C5" s="144">
        <f>SUM(C3:C4)</f>
        <v>28899.360000000001</v>
      </c>
      <c r="D5" s="143">
        <f t="shared" si="0"/>
        <v>21330.48</v>
      </c>
      <c r="E5" s="143">
        <f t="shared" si="0"/>
        <v>25114.92</v>
      </c>
      <c r="F5" s="143">
        <f t="shared" si="0"/>
        <v>28555.32</v>
      </c>
      <c r="G5" s="143">
        <f>SUM(G3:G4)</f>
        <v>30275.52</v>
      </c>
      <c r="H5" s="143">
        <f t="shared" si="0"/>
        <v>31995.72</v>
      </c>
      <c r="I5" s="144">
        <f t="shared" si="0"/>
        <v>29243.4</v>
      </c>
      <c r="J5" s="144">
        <f t="shared" si="0"/>
        <v>25803</v>
      </c>
      <c r="K5" s="144">
        <f t="shared" si="0"/>
        <v>22706.639999999999</v>
      </c>
      <c r="L5" s="144">
        <f t="shared" si="0"/>
        <v>37156.32</v>
      </c>
      <c r="M5" s="144">
        <f t="shared" si="0"/>
        <v>23050.68</v>
      </c>
      <c r="N5" s="144">
        <f t="shared" si="0"/>
        <v>326149.92</v>
      </c>
    </row>
    <row r="6" spans="1:14" ht="1.5" customHeight="1" x14ac:dyDescent="0.2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4" x14ac:dyDescent="0.2">
      <c r="A7" s="16" t="s">
        <v>6</v>
      </c>
      <c r="B7" s="198" t="s">
        <v>69</v>
      </c>
      <c r="C7" s="198" t="s">
        <v>70</v>
      </c>
      <c r="D7" s="198" t="s">
        <v>71</v>
      </c>
      <c r="E7" s="198" t="s">
        <v>72</v>
      </c>
      <c r="F7" s="198" t="s">
        <v>73</v>
      </c>
      <c r="G7" s="198" t="s">
        <v>74</v>
      </c>
      <c r="H7" s="198" t="s">
        <v>75</v>
      </c>
      <c r="I7" s="198" t="s">
        <v>76</v>
      </c>
      <c r="J7" s="198" t="s">
        <v>77</v>
      </c>
      <c r="K7" s="198" t="s">
        <v>78</v>
      </c>
      <c r="L7" s="198" t="s">
        <v>79</v>
      </c>
      <c r="M7" s="198" t="s">
        <v>80</v>
      </c>
      <c r="N7" s="4" t="s">
        <v>0</v>
      </c>
    </row>
    <row r="8" spans="1:14" x14ac:dyDescent="0.2">
      <c r="A8" s="5" t="s">
        <v>24</v>
      </c>
      <c r="B8" s="44">
        <f t="shared" ref="B8:N8" si="1">B3/B5</f>
        <v>1</v>
      </c>
      <c r="C8" s="44">
        <f t="shared" si="1"/>
        <v>1</v>
      </c>
      <c r="D8" s="44">
        <f t="shared" si="1"/>
        <v>1</v>
      </c>
      <c r="E8" s="44">
        <f t="shared" si="1"/>
        <v>1</v>
      </c>
      <c r="F8" s="44">
        <f t="shared" si="1"/>
        <v>1</v>
      </c>
      <c r="G8" s="44">
        <f t="shared" si="1"/>
        <v>1</v>
      </c>
      <c r="H8" s="44">
        <f t="shared" si="1"/>
        <v>1</v>
      </c>
      <c r="I8" s="44">
        <f t="shared" si="1"/>
        <v>1</v>
      </c>
      <c r="J8" s="44">
        <f t="shared" si="1"/>
        <v>1</v>
      </c>
      <c r="K8" s="44">
        <f t="shared" si="1"/>
        <v>1</v>
      </c>
      <c r="L8" s="44">
        <f t="shared" si="1"/>
        <v>1</v>
      </c>
      <c r="M8" s="44">
        <f t="shared" si="1"/>
        <v>1</v>
      </c>
      <c r="N8" s="44">
        <f t="shared" si="1"/>
        <v>1</v>
      </c>
    </row>
    <row r="9" spans="1:14" x14ac:dyDescent="0.2">
      <c r="A9" s="52" t="s">
        <v>13</v>
      </c>
      <c r="B9" s="58">
        <f t="shared" ref="B9:N9" si="2">SUM(B7:B8)</f>
        <v>1</v>
      </c>
      <c r="C9" s="58">
        <f t="shared" si="2"/>
        <v>1</v>
      </c>
      <c r="D9" s="58">
        <f t="shared" si="2"/>
        <v>1</v>
      </c>
      <c r="E9" s="58">
        <f t="shared" si="2"/>
        <v>1</v>
      </c>
      <c r="F9" s="58">
        <f t="shared" si="2"/>
        <v>1</v>
      </c>
      <c r="G9" s="58">
        <f t="shared" si="2"/>
        <v>1</v>
      </c>
      <c r="H9" s="58">
        <f t="shared" si="2"/>
        <v>1</v>
      </c>
      <c r="I9" s="58">
        <f t="shared" si="2"/>
        <v>1</v>
      </c>
      <c r="J9" s="58">
        <f t="shared" si="2"/>
        <v>1</v>
      </c>
      <c r="K9" s="58">
        <f t="shared" si="2"/>
        <v>1</v>
      </c>
      <c r="L9" s="58">
        <f t="shared" si="2"/>
        <v>1</v>
      </c>
      <c r="M9" s="58">
        <f t="shared" si="2"/>
        <v>1</v>
      </c>
      <c r="N9" s="56">
        <f t="shared" si="2"/>
        <v>1</v>
      </c>
    </row>
    <row r="11" spans="1:14" ht="2.25" customHeight="1" x14ac:dyDescent="0.2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</row>
    <row r="12" spans="1:14" x14ac:dyDescent="0.2">
      <c r="A12" s="16" t="s">
        <v>19</v>
      </c>
      <c r="B12" s="198" t="s">
        <v>69</v>
      </c>
      <c r="C12" s="198" t="s">
        <v>70</v>
      </c>
      <c r="D12" s="198" t="s">
        <v>71</v>
      </c>
      <c r="E12" s="198" t="s">
        <v>72</v>
      </c>
      <c r="F12" s="198" t="s">
        <v>73</v>
      </c>
      <c r="G12" s="198" t="s">
        <v>74</v>
      </c>
      <c r="H12" s="198" t="s">
        <v>75</v>
      </c>
      <c r="I12" s="198" t="s">
        <v>76</v>
      </c>
      <c r="J12" s="198" t="s">
        <v>77</v>
      </c>
      <c r="K12" s="198" t="s">
        <v>78</v>
      </c>
      <c r="L12" s="198" t="s">
        <v>79</v>
      </c>
      <c r="M12" s="198" t="s">
        <v>80</v>
      </c>
      <c r="N12" s="4" t="s">
        <v>0</v>
      </c>
    </row>
    <row r="13" spans="1:14" x14ac:dyDescent="0.2">
      <c r="A13" s="5" t="s">
        <v>24</v>
      </c>
      <c r="B13" s="197">
        <f>+'[4]OCT 2021'!$I$93</f>
        <v>64</v>
      </c>
      <c r="C13" s="197">
        <f>+'[4]NOV 2021'!$I$82</f>
        <v>84</v>
      </c>
      <c r="D13" s="197">
        <f>+'[4]DEC 2021'!$I$82</f>
        <v>62</v>
      </c>
      <c r="E13" s="197">
        <f>+'[4]JAN 2022'!$I$82</f>
        <v>73</v>
      </c>
      <c r="F13" s="197">
        <f>+'[4]FEB 2022'!$I$82</f>
        <v>83</v>
      </c>
      <c r="G13" s="197">
        <f>+'[4]MAR 2022'!$I$82</f>
        <v>88</v>
      </c>
      <c r="H13" s="197">
        <f>+'[4]APR 2022'!$I$82</f>
        <v>93</v>
      </c>
      <c r="I13" s="197">
        <f>+'[4]MAY 2022'!$I$81</f>
        <v>83</v>
      </c>
      <c r="J13" s="197">
        <f>+'[4]JUN 2022'!$I$81</f>
        <v>75</v>
      </c>
      <c r="K13" s="197">
        <f>+'[4]JUL 2022'!$I$81</f>
        <v>66</v>
      </c>
      <c r="L13" s="197">
        <f>+'[4]AUG 2022'!$I$81</f>
        <v>104</v>
      </c>
      <c r="M13" s="197">
        <f>+'[4]SEP 2022'!$I$81</f>
        <v>65</v>
      </c>
      <c r="N13" s="197">
        <f>SUM(B13:M13)</f>
        <v>940</v>
      </c>
    </row>
    <row r="14" spans="1:14" x14ac:dyDescent="0.2">
      <c r="A14" s="5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</row>
    <row r="15" spans="1:14" x14ac:dyDescent="0.2">
      <c r="A15" s="6" t="s">
        <v>7</v>
      </c>
      <c r="B15" s="197">
        <f t="shared" ref="B15:N15" si="3">SUM(B13:B14)</f>
        <v>64</v>
      </c>
      <c r="C15" s="197">
        <f t="shared" si="3"/>
        <v>84</v>
      </c>
      <c r="D15" s="197">
        <f t="shared" si="3"/>
        <v>62</v>
      </c>
      <c r="E15" s="197">
        <f t="shared" si="3"/>
        <v>73</v>
      </c>
      <c r="F15" s="197">
        <f t="shared" si="3"/>
        <v>83</v>
      </c>
      <c r="G15" s="197">
        <f>SUM(G13:G14)</f>
        <v>88</v>
      </c>
      <c r="H15" s="197">
        <f t="shared" si="3"/>
        <v>93</v>
      </c>
      <c r="I15" s="197">
        <f t="shared" si="3"/>
        <v>83</v>
      </c>
      <c r="J15" s="197">
        <f t="shared" si="3"/>
        <v>75</v>
      </c>
      <c r="K15" s="197">
        <f t="shared" si="3"/>
        <v>66</v>
      </c>
      <c r="L15" s="197">
        <f t="shared" si="3"/>
        <v>104</v>
      </c>
      <c r="M15" s="197">
        <f t="shared" si="3"/>
        <v>65</v>
      </c>
      <c r="N15" s="197">
        <f t="shared" si="3"/>
        <v>940</v>
      </c>
    </row>
    <row r="16" spans="1:14" ht="1.5" customHeight="1" x14ac:dyDescent="0.2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</row>
    <row r="17" spans="1:14" x14ac:dyDescent="0.2">
      <c r="A17" s="16" t="s">
        <v>20</v>
      </c>
      <c r="B17" s="198" t="s">
        <v>69</v>
      </c>
      <c r="C17" s="198" t="s">
        <v>70</v>
      </c>
      <c r="D17" s="198" t="s">
        <v>71</v>
      </c>
      <c r="E17" s="198" t="s">
        <v>72</v>
      </c>
      <c r="F17" s="198" t="s">
        <v>73</v>
      </c>
      <c r="G17" s="198" t="s">
        <v>74</v>
      </c>
      <c r="H17" s="198" t="s">
        <v>75</v>
      </c>
      <c r="I17" s="198" t="s">
        <v>76</v>
      </c>
      <c r="J17" s="198" t="s">
        <v>77</v>
      </c>
      <c r="K17" s="198" t="s">
        <v>78</v>
      </c>
      <c r="L17" s="198" t="s">
        <v>79</v>
      </c>
      <c r="M17" s="198" t="s">
        <v>80</v>
      </c>
      <c r="N17" s="4" t="s">
        <v>0</v>
      </c>
    </row>
    <row r="18" spans="1:14" x14ac:dyDescent="0.2">
      <c r="A18" s="5" t="s">
        <v>24</v>
      </c>
      <c r="B18" s="44">
        <f t="shared" ref="B18:N18" si="4">B13/B15</f>
        <v>1</v>
      </c>
      <c r="C18" s="44">
        <f t="shared" si="4"/>
        <v>1</v>
      </c>
      <c r="D18" s="44">
        <f t="shared" si="4"/>
        <v>1</v>
      </c>
      <c r="E18" s="44">
        <f t="shared" si="4"/>
        <v>1</v>
      </c>
      <c r="F18" s="44">
        <f t="shared" si="4"/>
        <v>1</v>
      </c>
      <c r="G18" s="44">
        <f>G13/G15</f>
        <v>1</v>
      </c>
      <c r="H18" s="44">
        <f t="shared" si="4"/>
        <v>1</v>
      </c>
      <c r="I18" s="44">
        <f t="shared" si="4"/>
        <v>1</v>
      </c>
      <c r="J18" s="44">
        <f t="shared" si="4"/>
        <v>1</v>
      </c>
      <c r="K18" s="44">
        <f t="shared" si="4"/>
        <v>1</v>
      </c>
      <c r="L18" s="44">
        <f t="shared" si="4"/>
        <v>1</v>
      </c>
      <c r="M18" s="44">
        <f t="shared" si="4"/>
        <v>1</v>
      </c>
      <c r="N18" s="44">
        <f t="shared" si="4"/>
        <v>1</v>
      </c>
    </row>
    <row r="19" spans="1:14" x14ac:dyDescent="0.2">
      <c r="A19" s="9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4" x14ac:dyDescent="0.2">
      <c r="A20" s="5" t="s">
        <v>13</v>
      </c>
      <c r="B20" s="45">
        <f t="shared" ref="B20:N20" si="5">SUM(B18:B19)</f>
        <v>1</v>
      </c>
      <c r="C20" s="45">
        <f t="shared" si="5"/>
        <v>1</v>
      </c>
      <c r="D20" s="45">
        <f t="shared" si="5"/>
        <v>1</v>
      </c>
      <c r="E20" s="45">
        <f t="shared" si="5"/>
        <v>1</v>
      </c>
      <c r="F20" s="45">
        <f t="shared" si="5"/>
        <v>1</v>
      </c>
      <c r="G20" s="45">
        <f>SUM(G18:G19)</f>
        <v>1</v>
      </c>
      <c r="H20" s="45">
        <f t="shared" si="5"/>
        <v>1</v>
      </c>
      <c r="I20" s="45">
        <f t="shared" si="5"/>
        <v>1</v>
      </c>
      <c r="J20" s="45">
        <f t="shared" si="5"/>
        <v>1</v>
      </c>
      <c r="K20" s="45">
        <f t="shared" si="5"/>
        <v>1</v>
      </c>
      <c r="L20" s="45">
        <f t="shared" si="5"/>
        <v>1</v>
      </c>
      <c r="M20" s="45">
        <f t="shared" si="5"/>
        <v>1</v>
      </c>
      <c r="N20" s="45">
        <f t="shared" si="5"/>
        <v>1</v>
      </c>
    </row>
    <row r="21" spans="1:14" ht="1.5" customHeight="1" x14ac:dyDescent="0.2">
      <c r="A21" s="132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</row>
    <row r="22" spans="1:14" x14ac:dyDescent="0.2">
      <c r="A22" s="16" t="s">
        <v>10</v>
      </c>
      <c r="B22" s="198" t="s">
        <v>69</v>
      </c>
      <c r="C22" s="198" t="s">
        <v>70</v>
      </c>
      <c r="D22" s="198" t="s">
        <v>71</v>
      </c>
      <c r="E22" s="198" t="s">
        <v>72</v>
      </c>
      <c r="F22" s="198" t="s">
        <v>73</v>
      </c>
      <c r="G22" s="198" t="s">
        <v>74</v>
      </c>
      <c r="H22" s="198" t="s">
        <v>75</v>
      </c>
      <c r="I22" s="198" t="s">
        <v>76</v>
      </c>
      <c r="J22" s="198" t="s">
        <v>77</v>
      </c>
      <c r="K22" s="198" t="s">
        <v>78</v>
      </c>
      <c r="L22" s="198" t="s">
        <v>79</v>
      </c>
      <c r="M22" s="198" t="s">
        <v>80</v>
      </c>
      <c r="N22" s="4" t="s">
        <v>0</v>
      </c>
    </row>
    <row r="23" spans="1:14" x14ac:dyDescent="0.2">
      <c r="A23" s="5" t="s">
        <v>24</v>
      </c>
      <c r="B23" s="144">
        <f t="shared" ref="B23:N23" si="6">B3/B13</f>
        <v>344.04</v>
      </c>
      <c r="C23" s="144">
        <f t="shared" si="6"/>
        <v>344.04</v>
      </c>
      <c r="D23" s="144">
        <f t="shared" si="6"/>
        <v>344.04</v>
      </c>
      <c r="E23" s="144">
        <f t="shared" si="6"/>
        <v>344.03999999999996</v>
      </c>
      <c r="F23" s="144">
        <f t="shared" si="6"/>
        <v>344.04</v>
      </c>
      <c r="G23" s="144">
        <f t="shared" si="6"/>
        <v>344.04</v>
      </c>
      <c r="H23" s="144">
        <f t="shared" si="6"/>
        <v>344.04</v>
      </c>
      <c r="I23" s="144">
        <f t="shared" si="6"/>
        <v>352.33012048192774</v>
      </c>
      <c r="J23" s="144">
        <f t="shared" si="6"/>
        <v>344.04</v>
      </c>
      <c r="K23" s="144">
        <f t="shared" si="6"/>
        <v>344.03999999999996</v>
      </c>
      <c r="L23" s="144">
        <f t="shared" si="6"/>
        <v>357.27230769230766</v>
      </c>
      <c r="M23" s="144">
        <f t="shared" si="6"/>
        <v>354.62584615384617</v>
      </c>
      <c r="N23" s="144">
        <f t="shared" si="6"/>
        <v>346.96799999999996</v>
      </c>
    </row>
    <row r="24" spans="1:14" x14ac:dyDescent="0.2">
      <c r="A24" s="5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</row>
    <row r="25" spans="1:14" s="13" customFormat="1" x14ac:dyDescent="0.2">
      <c r="A25" s="16" t="s">
        <v>10</v>
      </c>
      <c r="B25" s="144">
        <f t="shared" ref="B25:N25" si="7">B5/B15</f>
        <v>344.04</v>
      </c>
      <c r="C25" s="144">
        <f t="shared" si="7"/>
        <v>344.04</v>
      </c>
      <c r="D25" s="144">
        <f t="shared" si="7"/>
        <v>344.04</v>
      </c>
      <c r="E25" s="144">
        <f t="shared" si="7"/>
        <v>344.03999999999996</v>
      </c>
      <c r="F25" s="144">
        <f t="shared" si="7"/>
        <v>344.04</v>
      </c>
      <c r="G25" s="144">
        <f>G5/G15</f>
        <v>344.04</v>
      </c>
      <c r="H25" s="144">
        <f t="shared" si="7"/>
        <v>344.04</v>
      </c>
      <c r="I25" s="144">
        <f t="shared" si="7"/>
        <v>352.33012048192774</v>
      </c>
      <c r="J25" s="144">
        <f t="shared" si="7"/>
        <v>344.04</v>
      </c>
      <c r="K25" s="144">
        <f t="shared" si="7"/>
        <v>344.03999999999996</v>
      </c>
      <c r="L25" s="144">
        <f t="shared" si="7"/>
        <v>357.27230769230766</v>
      </c>
      <c r="M25" s="144">
        <f t="shared" si="7"/>
        <v>354.62584615384617</v>
      </c>
      <c r="N25" s="144">
        <f t="shared" si="7"/>
        <v>346.96799999999996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7"/>
  <sheetViews>
    <sheetView topLeftCell="C10" zoomScale="115" zoomScaleNormal="115" zoomScalePageLayoutView="110" workbookViewId="0">
      <selection activeCell="M9" sqref="M9"/>
    </sheetView>
  </sheetViews>
  <sheetFormatPr defaultColWidth="9.109375" defaultRowHeight="10.199999999999999" x14ac:dyDescent="0.2"/>
  <cols>
    <col min="1" max="1" width="12.33203125" style="3" customWidth="1"/>
    <col min="2" max="12" width="12" style="1" bestFit="1" customWidth="1"/>
    <col min="13" max="13" width="11.33203125" style="1" bestFit="1" customWidth="1"/>
    <col min="14" max="14" width="12.88671875" style="1" bestFit="1" customWidth="1"/>
    <col min="15" max="16384" width="9.109375" style="1"/>
  </cols>
  <sheetData>
    <row r="1" spans="1:14" x14ac:dyDescent="0.2">
      <c r="A1" s="107" t="s">
        <v>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s="2" customFormat="1" x14ac:dyDescent="0.2">
      <c r="A2" s="17" t="s">
        <v>2</v>
      </c>
      <c r="B2" s="198" t="s">
        <v>69</v>
      </c>
      <c r="C2" s="198" t="s">
        <v>70</v>
      </c>
      <c r="D2" s="198" t="s">
        <v>71</v>
      </c>
      <c r="E2" s="198" t="s">
        <v>72</v>
      </c>
      <c r="F2" s="198" t="s">
        <v>73</v>
      </c>
      <c r="G2" s="198" t="s">
        <v>74</v>
      </c>
      <c r="H2" s="198" t="s">
        <v>75</v>
      </c>
      <c r="I2" s="198" t="s">
        <v>76</v>
      </c>
      <c r="J2" s="198" t="s">
        <v>77</v>
      </c>
      <c r="K2" s="198" t="s">
        <v>78</v>
      </c>
      <c r="L2" s="198" t="s">
        <v>79</v>
      </c>
      <c r="M2" s="198" t="s">
        <v>80</v>
      </c>
      <c r="N2" s="4" t="s">
        <v>0</v>
      </c>
    </row>
    <row r="3" spans="1:14" x14ac:dyDescent="0.2">
      <c r="A3" s="5" t="s">
        <v>8</v>
      </c>
      <c r="B3" s="143">
        <f>+'[3]Oct 2021'!$J$9</f>
        <v>292718.40000000002</v>
      </c>
      <c r="C3" s="143">
        <f>+'[3]Nov 2021'!$J$9</f>
        <v>259578.80000000002</v>
      </c>
      <c r="D3" s="143">
        <f>+'[3]Dec 2021'!$J$9</f>
        <v>229600.80000000002</v>
      </c>
      <c r="E3" s="143">
        <f>+'[3]Jan 2022'!$J$9</f>
        <v>274794</v>
      </c>
      <c r="F3" s="143">
        <f>+'[3]Feb 2022'!$J$9</f>
        <v>268283.60000000003</v>
      </c>
      <c r="G3" s="143">
        <f>+'[3]Mar 2022'!$J$9</f>
        <v>338098.8</v>
      </c>
      <c r="H3" s="143">
        <f>+'[3]Apr 2022'!$J$9</f>
        <v>271315.20000000001</v>
      </c>
      <c r="I3" s="143">
        <f>+'[3]May 2022'!$J$9</f>
        <v>260400.40000000002</v>
      </c>
      <c r="J3" s="143">
        <f>+'[3]Jun 2022'!$J$9</f>
        <v>254950.8</v>
      </c>
      <c r="K3" s="143">
        <f>+'[3]Jul 2022'!$J$9</f>
        <v>265709.59999999998</v>
      </c>
      <c r="L3" s="143">
        <f>+'[3]Aug 2022'!$J$9</f>
        <v>297388</v>
      </c>
      <c r="M3" s="143">
        <f>+'[3]Sep 2022'!$J$9</f>
        <v>239714.8</v>
      </c>
      <c r="N3" s="144">
        <f>SUM(B3:M3)</f>
        <v>3252553.1999999997</v>
      </c>
    </row>
    <row r="4" spans="1:14" x14ac:dyDescent="0.2">
      <c r="A4" s="5" t="s">
        <v>9</v>
      </c>
      <c r="B4" s="143">
        <f>+'[2]Oct 2021'!$J$9</f>
        <v>129256.40000000001</v>
      </c>
      <c r="C4" s="143">
        <f>+'[2]Nov 2021'!$J$9</f>
        <v>140056.79999999999</v>
      </c>
      <c r="D4" s="143">
        <f>+'[2]Dec 2021'!$J$9</f>
        <v>126817.59999999999</v>
      </c>
      <c r="E4" s="143">
        <f>+'[2]Jan 2022'!$J$9</f>
        <v>139011.6</v>
      </c>
      <c r="F4" s="143">
        <f>+'[2]Feb 2022'!$J$9</f>
        <v>135179.20000000001</v>
      </c>
      <c r="G4" s="143">
        <f>+'[2]Mar 2022'!$J$9</f>
        <v>159218.80000000002</v>
      </c>
      <c r="H4" s="143">
        <f>+'[2]Apr 2022'!$J$9</f>
        <v>121243.20000000001</v>
      </c>
      <c r="I4" s="143">
        <f>+'[2]May 2022'!$J$9</f>
        <v>130998.40000000001</v>
      </c>
      <c r="J4" s="143">
        <f>+'[2]Jun 2022'!$J$9</f>
        <v>123333.6</v>
      </c>
      <c r="K4" s="143">
        <f>+'[2]Jul 2022'!$J$9</f>
        <v>103126.40000000001</v>
      </c>
      <c r="L4" s="143">
        <f>+'[2]Aug 2022'!$J$9</f>
        <v>109049.2</v>
      </c>
      <c r="M4" s="143">
        <f>+'[2]Sep 2022'!$J$9</f>
        <v>117759.2</v>
      </c>
      <c r="N4" s="144">
        <f t="shared" ref="N4:N7" si="0">SUM(B4:M4)</f>
        <v>1535050.4</v>
      </c>
    </row>
    <row r="5" spans="1:14" x14ac:dyDescent="0.2">
      <c r="A5" s="5" t="s">
        <v>23</v>
      </c>
      <c r="B5" s="143">
        <f>+'[1]OCT 2021'!$J$12</f>
        <v>87100</v>
      </c>
      <c r="C5" s="143">
        <f>+'[1]NOV 2021'!$J$12</f>
        <v>71422</v>
      </c>
      <c r="D5" s="143">
        <f>+'[1]DEC 2021'!$J$12</f>
        <v>64802.399999999994</v>
      </c>
      <c r="E5" s="143">
        <f>+'[1]JAN 2022'!$J$12</f>
        <v>76996.400000000009</v>
      </c>
      <c r="F5" s="143">
        <f>+'[1]FEB 2022'!$J$12</f>
        <v>56789.200000000004</v>
      </c>
      <c r="G5" s="143">
        <f>+'[1]MAR 2022'!$J$12</f>
        <v>65499.199999999997</v>
      </c>
      <c r="H5" s="143">
        <f>+'[1]APR 2022'!$J$12</f>
        <v>50866.400000000001</v>
      </c>
      <c r="I5" s="143">
        <f>+'[1]MAY 2022'!$J$12</f>
        <v>66196</v>
      </c>
      <c r="J5" s="143">
        <f>+'[1]JUN 2022'!$J$12</f>
        <v>58182.799999999996</v>
      </c>
      <c r="K5" s="143">
        <f>+'[1]JUL 2022'!$J$12</f>
        <v>42853.2</v>
      </c>
      <c r="L5" s="143">
        <f>+'[1]AUG 2022'!$J$12</f>
        <v>64454</v>
      </c>
      <c r="M5" s="143">
        <f>+'[1]SEP 2022'!$J$12</f>
        <v>57486</v>
      </c>
      <c r="N5" s="144">
        <f>SUM(B5:M5)</f>
        <v>762647.60000000009</v>
      </c>
    </row>
    <row r="6" spans="1:14" x14ac:dyDescent="0.2">
      <c r="A6" s="5" t="s">
        <v>24</v>
      </c>
      <c r="B6" s="143">
        <f>+'[4]OCT 2021'!$J$14</f>
        <v>1323821.6000000001</v>
      </c>
      <c r="C6" s="172">
        <f>+'[4]NOV 2021'!$J$14</f>
        <v>1269901.8999999999</v>
      </c>
      <c r="D6" s="172">
        <f>+'[4]DEC 2021'!$J$14</f>
        <v>1194786.1799999997</v>
      </c>
      <c r="E6" s="143">
        <f>+'[4]JAN 2022'!$J$14</f>
        <v>1426083.1</v>
      </c>
      <c r="F6" s="143">
        <f>+'[4]FEB 2022'!$J$14</f>
        <v>1306344.1800000002</v>
      </c>
      <c r="G6" s="143">
        <f>+'[4]MAR 2022'!$J$14</f>
        <v>1623912.6199999999</v>
      </c>
      <c r="H6" s="143">
        <f>+'[4]APR 2022'!$J$14</f>
        <v>1394475</v>
      </c>
      <c r="I6" s="143">
        <f>+'[4]MAY 2022'!$J$13</f>
        <v>1596394.98</v>
      </c>
      <c r="J6" s="143">
        <f>+'[4]JUN 2022'!$J$13</f>
        <v>1346133.2000000002</v>
      </c>
      <c r="K6" s="143">
        <f>+'[4]JUL 2022'!$J$13</f>
        <v>1318615.56</v>
      </c>
      <c r="L6" s="143">
        <f>+'[4]AUG 2022'!$J$13</f>
        <v>1548796.9000000001</v>
      </c>
      <c r="M6" s="143">
        <f>+'[4]SEP 2022'!$J$13</f>
        <v>1387409.66</v>
      </c>
      <c r="N6" s="144">
        <f t="shared" si="0"/>
        <v>16736674.879999999</v>
      </c>
    </row>
    <row r="7" spans="1:14" x14ac:dyDescent="0.2">
      <c r="A7" s="5" t="s">
        <v>1</v>
      </c>
      <c r="B7" s="143">
        <f>+'[5]OCT 2021'!$J$9</f>
        <v>579879.30000000005</v>
      </c>
      <c r="C7" s="143">
        <f>+'[5]NOV 2021'!$J$11</f>
        <v>711049.3</v>
      </c>
      <c r="D7" s="143">
        <f>+'[5]DEC 2021'!$J$11</f>
        <v>644178.6</v>
      </c>
      <c r="E7" s="143">
        <f>+'[5]JAN 2022'!$J$11</f>
        <v>658927.1</v>
      </c>
      <c r="F7" s="143">
        <f>+'[5]FEB 2022'!$J$11</f>
        <v>630061.9</v>
      </c>
      <c r="G7" s="143">
        <f>+'[5]MAR 2022'!$J$11</f>
        <v>777931.7</v>
      </c>
      <c r="H7" s="143">
        <f>+'[5]APR 2022'!$J$11</f>
        <v>637599.30000000005</v>
      </c>
      <c r="I7" s="143">
        <f>+'[5]MAY 2022'!$J$11</f>
        <v>700687</v>
      </c>
      <c r="J7" s="143">
        <f>+'[5]JUN 2022'!$J$11</f>
        <v>674169.6</v>
      </c>
      <c r="K7" s="143">
        <f>+'[5]JUL 2022'!$J11</f>
        <v>628331.6</v>
      </c>
      <c r="L7" s="143">
        <f>+'[5]AUG 2022'!$J11</f>
        <v>763708.4</v>
      </c>
      <c r="M7" s="143">
        <f>+'[5]SEP 2022'!$J11</f>
        <v>652280.19999999995</v>
      </c>
      <c r="N7" s="144">
        <f t="shared" si="0"/>
        <v>8058804</v>
      </c>
    </row>
    <row r="8" spans="1:14" x14ac:dyDescent="0.2">
      <c r="A8" s="5"/>
      <c r="B8" s="143"/>
      <c r="C8" s="144"/>
      <c r="D8" s="144"/>
      <c r="E8" s="143"/>
      <c r="F8" s="144"/>
      <c r="G8" s="144"/>
      <c r="H8" s="143"/>
      <c r="I8" s="144"/>
      <c r="J8" s="144"/>
      <c r="K8" s="144"/>
      <c r="L8" s="144"/>
      <c r="M8" s="144"/>
      <c r="N8" s="144"/>
    </row>
    <row r="9" spans="1:14" x14ac:dyDescent="0.2">
      <c r="A9" s="6" t="s">
        <v>5</v>
      </c>
      <c r="B9" s="158">
        <f>SUM(B3:B8)</f>
        <v>2412775.7000000002</v>
      </c>
      <c r="C9" s="158">
        <f t="shared" ref="C9:L9" si="1">SUM(C3:C8)</f>
        <v>2452008.7999999998</v>
      </c>
      <c r="D9" s="158">
        <f t="shared" ref="D9:G9" si="2">SUM(D3:D8)</f>
        <v>2260185.5799999996</v>
      </c>
      <c r="E9" s="158">
        <f t="shared" si="2"/>
        <v>2575812.2000000002</v>
      </c>
      <c r="F9" s="157">
        <f t="shared" si="2"/>
        <v>2396658.08</v>
      </c>
      <c r="G9" s="157">
        <f t="shared" si="2"/>
        <v>2964661.12</v>
      </c>
      <c r="H9" s="157">
        <f>SUM(H3:H8)</f>
        <v>2475499.1</v>
      </c>
      <c r="I9" s="157">
        <f>SUM(I3:I8)</f>
        <v>2754676.7800000003</v>
      </c>
      <c r="J9" s="157">
        <f>SUM(J3:J8)</f>
        <v>2456770</v>
      </c>
      <c r="K9" s="157">
        <f t="shared" si="1"/>
        <v>2358636.36</v>
      </c>
      <c r="L9" s="157">
        <f t="shared" si="1"/>
        <v>2783396.5</v>
      </c>
      <c r="M9" s="158">
        <f>SUM(M3:M8)</f>
        <v>2454649.86</v>
      </c>
      <c r="N9" s="157">
        <f>SUM(N3:N8)</f>
        <v>30345730.079999998</v>
      </c>
    </row>
    <row r="10" spans="1:14" ht="1.5" customHeight="1" x14ac:dyDescent="0.2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</row>
    <row r="11" spans="1:14" x14ac:dyDescent="0.2">
      <c r="A11" s="16" t="s">
        <v>6</v>
      </c>
      <c r="B11" s="198" t="s">
        <v>69</v>
      </c>
      <c r="C11" s="198" t="s">
        <v>70</v>
      </c>
      <c r="D11" s="198" t="s">
        <v>71</v>
      </c>
      <c r="E11" s="198" t="s">
        <v>72</v>
      </c>
      <c r="F11" s="198" t="s">
        <v>73</v>
      </c>
      <c r="G11" s="198" t="s">
        <v>74</v>
      </c>
      <c r="H11" s="198" t="s">
        <v>75</v>
      </c>
      <c r="I11" s="198" t="s">
        <v>76</v>
      </c>
      <c r="J11" s="198" t="s">
        <v>77</v>
      </c>
      <c r="K11" s="198" t="s">
        <v>78</v>
      </c>
      <c r="L11" s="198" t="s">
        <v>79</v>
      </c>
      <c r="M11" s="198" t="s">
        <v>80</v>
      </c>
      <c r="N11" s="4" t="s">
        <v>0</v>
      </c>
    </row>
    <row r="12" spans="1:14" x14ac:dyDescent="0.2">
      <c r="A12" s="5" t="s">
        <v>8</v>
      </c>
      <c r="B12" s="44">
        <f t="shared" ref="B12:N12" si="3">B3/B9</f>
        <v>0.12132018736760321</v>
      </c>
      <c r="C12" s="45">
        <f t="shared" si="3"/>
        <v>0.10586373099476643</v>
      </c>
      <c r="D12" s="45">
        <f t="shared" si="3"/>
        <v>0.10158493268504087</v>
      </c>
      <c r="E12" s="45">
        <f t="shared" si="3"/>
        <v>0.1066824669904118</v>
      </c>
      <c r="F12" s="45">
        <f t="shared" si="3"/>
        <v>0.1119407070365248</v>
      </c>
      <c r="G12" s="45">
        <f t="shared" si="3"/>
        <v>0.11404298377279626</v>
      </c>
      <c r="H12" s="45">
        <f t="shared" si="3"/>
        <v>0.10960020143008738</v>
      </c>
      <c r="I12" s="45">
        <f t="shared" si="3"/>
        <v>9.4530291862408633E-2</v>
      </c>
      <c r="J12" s="45">
        <f t="shared" si="3"/>
        <v>0.1037747937332351</v>
      </c>
      <c r="K12" s="45">
        <f t="shared" si="3"/>
        <v>0.11265390651401642</v>
      </c>
      <c r="L12" s="45">
        <f t="shared" si="3"/>
        <v>0.10684356325086994</v>
      </c>
      <c r="M12" s="45">
        <f t="shared" si="3"/>
        <v>9.7657431272091894E-2</v>
      </c>
      <c r="N12" s="45">
        <f t="shared" si="3"/>
        <v>0.10718322450721542</v>
      </c>
    </row>
    <row r="13" spans="1:14" x14ac:dyDescent="0.2">
      <c r="A13" s="5" t="s">
        <v>9</v>
      </c>
      <c r="B13" s="44">
        <f t="shared" ref="B13:N13" si="4">B4/B9</f>
        <v>5.3571660225192087E-2</v>
      </c>
      <c r="C13" s="45">
        <f t="shared" si="4"/>
        <v>5.7119207728781395E-2</v>
      </c>
      <c r="D13" s="45">
        <f t="shared" si="4"/>
        <v>5.6109374877084214E-2</v>
      </c>
      <c r="E13" s="45">
        <f t="shared" si="4"/>
        <v>5.3968064907837614E-2</v>
      </c>
      <c r="F13" s="45">
        <f t="shared" si="4"/>
        <v>5.640320625126468E-2</v>
      </c>
      <c r="G13" s="45">
        <f t="shared" si="4"/>
        <v>5.3705564837036084E-2</v>
      </c>
      <c r="H13" s="45">
        <f t="shared" si="4"/>
        <v>4.8977274926094702E-2</v>
      </c>
      <c r="I13" s="45">
        <f t="shared" si="4"/>
        <v>4.7554907694107036E-2</v>
      </c>
      <c r="J13" s="45">
        <f t="shared" si="4"/>
        <v>5.0201524766258138E-2</v>
      </c>
      <c r="K13" s="45">
        <f t="shared" si="4"/>
        <v>4.3722890797799799E-2</v>
      </c>
      <c r="L13" s="45">
        <f t="shared" si="4"/>
        <v>3.9178464153418316E-2</v>
      </c>
      <c r="M13" s="45">
        <f t="shared" si="4"/>
        <v>4.797392977261531E-2</v>
      </c>
      <c r="N13" s="45">
        <f t="shared" si="4"/>
        <v>5.0585383708125306E-2</v>
      </c>
    </row>
    <row r="14" spans="1:14" x14ac:dyDescent="0.2">
      <c r="A14" s="5" t="s">
        <v>23</v>
      </c>
      <c r="B14" s="44">
        <f t="shared" ref="B14:N14" si="5">B5/B9</f>
        <v>3.609950149945558E-2</v>
      </c>
      <c r="C14" s="44">
        <f t="shared" si="5"/>
        <v>2.9127954190050216E-2</v>
      </c>
      <c r="D14" s="45">
        <f t="shared" si="5"/>
        <v>2.8671273975652924E-2</v>
      </c>
      <c r="E14" s="45">
        <f t="shared" si="5"/>
        <v>2.9892086076772212E-2</v>
      </c>
      <c r="F14" s="45">
        <f t="shared" si="5"/>
        <v>2.3695161389062223E-2</v>
      </c>
      <c r="G14" s="45">
        <f t="shared" si="5"/>
        <v>2.2093317701012652E-2</v>
      </c>
      <c r="H14" s="45">
        <f t="shared" si="5"/>
        <v>2.0547937181637433E-2</v>
      </c>
      <c r="I14" s="45">
        <f t="shared" si="5"/>
        <v>2.4030405483724298E-2</v>
      </c>
      <c r="J14" s="45">
        <f t="shared" si="5"/>
        <v>2.3682640214590701E-2</v>
      </c>
      <c r="K14" s="45">
        <f t="shared" si="5"/>
        <v>1.8168633676112753E-2</v>
      </c>
      <c r="L14" s="45">
        <f t="shared" si="5"/>
        <v>2.3156600218474085E-2</v>
      </c>
      <c r="M14" s="45">
        <f t="shared" si="5"/>
        <v>2.3419226072430552E-2</v>
      </c>
      <c r="N14" s="45">
        <f t="shared" si="5"/>
        <v>2.5131957543596529E-2</v>
      </c>
    </row>
    <row r="15" spans="1:14" x14ac:dyDescent="0.2">
      <c r="A15" s="5" t="s">
        <v>24</v>
      </c>
      <c r="B15" s="44">
        <f t="shared" ref="B15:N15" si="6">B6/B9</f>
        <v>0.54867163988761991</v>
      </c>
      <c r="C15" s="44">
        <f t="shared" si="6"/>
        <v>0.5179026682122837</v>
      </c>
      <c r="D15" s="45">
        <f t="shared" si="6"/>
        <v>0.52862304342283251</v>
      </c>
      <c r="E15" s="45">
        <f t="shared" si="6"/>
        <v>0.55364405060275745</v>
      </c>
      <c r="F15" s="45">
        <f t="shared" si="6"/>
        <v>0.54506906550474654</v>
      </c>
      <c r="G15" s="45">
        <f t="shared" si="6"/>
        <v>0.54775657461990124</v>
      </c>
      <c r="H15" s="45">
        <f t="shared" si="6"/>
        <v>0.56331064713374368</v>
      </c>
      <c r="I15" s="45">
        <f t="shared" si="6"/>
        <v>0.57952170345008669</v>
      </c>
      <c r="J15" s="45">
        <f t="shared" si="6"/>
        <v>0.54792805187298776</v>
      </c>
      <c r="K15" s="45">
        <f t="shared" si="6"/>
        <v>0.55905843832577906</v>
      </c>
      <c r="L15" s="45">
        <f t="shared" si="6"/>
        <v>0.55644134782809429</v>
      </c>
      <c r="M15" s="45">
        <f t="shared" si="6"/>
        <v>0.56521693077643265</v>
      </c>
      <c r="N15" s="45">
        <f t="shared" si="6"/>
        <v>0.55153310979427261</v>
      </c>
    </row>
    <row r="16" spans="1:14" x14ac:dyDescent="0.2">
      <c r="A16" s="5" t="s">
        <v>1</v>
      </c>
      <c r="B16" s="44">
        <f t="shared" ref="B16:N16" si="7">B7/B9</f>
        <v>0.24033701102012922</v>
      </c>
      <c r="C16" s="45">
        <f t="shared" si="7"/>
        <v>0.28998643887411829</v>
      </c>
      <c r="D16" s="45">
        <f t="shared" si="7"/>
        <v>0.2850113750393895</v>
      </c>
      <c r="E16" s="45">
        <f t="shared" si="7"/>
        <v>0.2558133314222209</v>
      </c>
      <c r="F16" s="45">
        <f t="shared" si="7"/>
        <v>0.2628918598184018</v>
      </c>
      <c r="G16" s="45">
        <f t="shared" si="7"/>
        <v>0.26240155906925372</v>
      </c>
      <c r="H16" s="45">
        <f t="shared" si="7"/>
        <v>0.25756393932843685</v>
      </c>
      <c r="I16" s="45">
        <f t="shared" si="7"/>
        <v>0.25436269150967322</v>
      </c>
      <c r="J16" s="45">
        <f t="shared" si="7"/>
        <v>0.27441298941292835</v>
      </c>
      <c r="K16" s="45">
        <f t="shared" si="7"/>
        <v>0.26639613068629198</v>
      </c>
      <c r="L16" s="45">
        <f t="shared" si="7"/>
        <v>0.27438002454914345</v>
      </c>
      <c r="M16" s="45">
        <f t="shared" si="7"/>
        <v>0.26573248210642963</v>
      </c>
      <c r="N16" s="45">
        <f t="shared" si="7"/>
        <v>0.26556632444679018</v>
      </c>
    </row>
    <row r="17" spans="1:14" x14ac:dyDescent="0.2">
      <c r="A17" s="5"/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4" ht="10.8" thickBot="1" x14ac:dyDescent="0.25">
      <c r="A18" s="19" t="s">
        <v>12</v>
      </c>
      <c r="B18" s="190">
        <f t="shared" ref="B18:N18" si="8">SUM(B12:B17)</f>
        <v>1</v>
      </c>
      <c r="C18" s="190">
        <f t="shared" si="8"/>
        <v>1</v>
      </c>
      <c r="D18" s="190">
        <f t="shared" si="8"/>
        <v>1</v>
      </c>
      <c r="E18" s="190">
        <f>SUM(E12:E17)</f>
        <v>1</v>
      </c>
      <c r="F18" s="190">
        <f>SUM(F12:F17)</f>
        <v>1</v>
      </c>
      <c r="G18" s="190">
        <f>SUM(G12:G17)</f>
        <v>1</v>
      </c>
      <c r="H18" s="190">
        <f>SUM(H12:H17)</f>
        <v>1</v>
      </c>
      <c r="I18" s="190">
        <f>SUM(I12:I17)</f>
        <v>0.99999999999999978</v>
      </c>
      <c r="J18" s="190">
        <f t="shared" si="8"/>
        <v>1</v>
      </c>
      <c r="K18" s="190">
        <f>SUM(K12:K17)</f>
        <v>1</v>
      </c>
      <c r="L18" s="190">
        <f>SUM(L12:L17)</f>
        <v>1</v>
      </c>
      <c r="M18" s="190">
        <f>SUM(M12:M17)</f>
        <v>1</v>
      </c>
      <c r="N18" s="190">
        <f t="shared" si="8"/>
        <v>1</v>
      </c>
    </row>
    <row r="19" spans="1:14" ht="2.25" customHeight="1" x14ac:dyDescent="0.2"/>
    <row r="20" spans="1:14" ht="1.5" customHeight="1" x14ac:dyDescent="0.2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</row>
    <row r="21" spans="1:14" x14ac:dyDescent="0.2">
      <c r="A21" s="16" t="s">
        <v>19</v>
      </c>
      <c r="B21" s="198" t="s">
        <v>69</v>
      </c>
      <c r="C21" s="198" t="s">
        <v>70</v>
      </c>
      <c r="D21" s="198" t="s">
        <v>71</v>
      </c>
      <c r="E21" s="198" t="s">
        <v>72</v>
      </c>
      <c r="F21" s="198" t="s">
        <v>73</v>
      </c>
      <c r="G21" s="198" t="s">
        <v>74</v>
      </c>
      <c r="H21" s="198" t="s">
        <v>75</v>
      </c>
      <c r="I21" s="198" t="s">
        <v>76</v>
      </c>
      <c r="J21" s="198" t="s">
        <v>77</v>
      </c>
      <c r="K21" s="198" t="s">
        <v>78</v>
      </c>
      <c r="L21" s="198" t="s">
        <v>79</v>
      </c>
      <c r="M21" s="198" t="s">
        <v>80</v>
      </c>
      <c r="N21" s="4" t="s">
        <v>0</v>
      </c>
    </row>
    <row r="22" spans="1:14" x14ac:dyDescent="0.2">
      <c r="A22" s="5" t="s">
        <v>8</v>
      </c>
      <c r="B22" s="7">
        <f>+'[3]Oct 2021'!$I$9</f>
        <v>812</v>
      </c>
      <c r="C22" s="7">
        <f>+'[3]Nov 2021'!$I$9</f>
        <v>719</v>
      </c>
      <c r="D22" s="7">
        <f>+'[3]Dec 2021'!$I$9</f>
        <v>638</v>
      </c>
      <c r="E22" s="7">
        <f>+'[3]Jan 2022'!$I$9</f>
        <v>759</v>
      </c>
      <c r="F22" s="7">
        <f>+'[3]Feb 2022'!$I$9</f>
        <v>741</v>
      </c>
      <c r="G22" s="7">
        <f>+'[3]Mar 2022'!$I$9</f>
        <v>937</v>
      </c>
      <c r="H22" s="7">
        <f>+'[3]Apr 2022'!$I$9</f>
        <v>754</v>
      </c>
      <c r="I22" s="7">
        <f>+'[3]May 2022'!$I$9</f>
        <v>723</v>
      </c>
      <c r="J22" s="7">
        <f>+'[3]Jun 2022'!$I$9</f>
        <v>709</v>
      </c>
      <c r="K22" s="7">
        <f>+'[3]Jul 2022'!$I$9</f>
        <v>738</v>
      </c>
      <c r="L22" s="7">
        <f>+'[3]Aug 2022'!$I$9</f>
        <v>826</v>
      </c>
      <c r="M22" s="7">
        <f>+'[3]Sep 2022'!$I$9</f>
        <v>663</v>
      </c>
      <c r="N22" s="7">
        <f t="shared" ref="N22:N26" si="9">SUM(B22:M22)</f>
        <v>9019</v>
      </c>
    </row>
    <row r="23" spans="1:14" x14ac:dyDescent="0.2">
      <c r="A23" s="5" t="s">
        <v>9</v>
      </c>
      <c r="B23" s="7">
        <f>+'[2]Oct 2021'!$I$9</f>
        <v>371</v>
      </c>
      <c r="C23" s="7">
        <f>+'[2]Nov 2021'!$I$9</f>
        <v>400</v>
      </c>
      <c r="D23" s="7">
        <f>+'[2]Dec 2021'!$I$9</f>
        <v>364</v>
      </c>
      <c r="E23" s="7">
        <f>+'[2]Jan 2022'!$I$9</f>
        <v>399</v>
      </c>
      <c r="F23" s="7">
        <f>+'[2]Feb 2022'!$I$9</f>
        <v>384</v>
      </c>
      <c r="G23" s="7">
        <f>+'[2]Mar 2022'!$I$9</f>
        <v>453</v>
      </c>
      <c r="H23" s="7">
        <f>+'[2]Apr 2022'!$I$9</f>
        <v>346</v>
      </c>
      <c r="I23" s="7">
        <f>+'[2]May 2022'!$I$9</f>
        <v>372</v>
      </c>
      <c r="J23" s="7">
        <f>+'[2]Jun 2022'!$I$9</f>
        <v>352</v>
      </c>
      <c r="K23" s="7">
        <f>+'[2]Jul 2022'!$I$9</f>
        <v>296</v>
      </c>
      <c r="L23" s="7">
        <f>+'[2]Aug 2022'!$I$9</f>
        <v>307</v>
      </c>
      <c r="M23" s="7">
        <f>+'[2]Sep 2022'!$I$9</f>
        <v>334</v>
      </c>
      <c r="N23" s="7">
        <f t="shared" si="9"/>
        <v>4378</v>
      </c>
    </row>
    <row r="24" spans="1:14" x14ac:dyDescent="0.2">
      <c r="A24" s="5" t="s">
        <v>23</v>
      </c>
      <c r="B24" s="7">
        <f>+'[1]OCT 2021'!$I$12</f>
        <v>249</v>
      </c>
      <c r="C24" s="7">
        <f>+'[1]NOV 2021'!$I$12</f>
        <v>201</v>
      </c>
      <c r="D24" s="7">
        <f>+'[1]DEC 2021'!$I$12</f>
        <v>184</v>
      </c>
      <c r="E24" s="7">
        <f>+'[1]JAN 2022'!$I$12</f>
        <v>221</v>
      </c>
      <c r="F24" s="7">
        <f>+'[1]FEB 2022'!$I$12</f>
        <v>163</v>
      </c>
      <c r="G24" s="7">
        <f>+'[1]MAR 2022'!$I$12</f>
        <v>186</v>
      </c>
      <c r="H24" s="7">
        <f>+'[1]APR 2022'!$I$12</f>
        <v>146</v>
      </c>
      <c r="I24" s="7">
        <f>+'[1]MAY 2022'!$I$12</f>
        <v>190</v>
      </c>
      <c r="J24" s="7">
        <f>+'[1]JUN 2022'!$I$12</f>
        <v>163</v>
      </c>
      <c r="K24" s="7">
        <f>+'[1]JUL 2022'!$I$12</f>
        <v>123</v>
      </c>
      <c r="L24" s="7">
        <f>+'[1]AUG 2022'!$I$12</f>
        <v>183</v>
      </c>
      <c r="M24" s="7">
        <f>+'[1]SEP 2022'!$I$12</f>
        <v>165</v>
      </c>
      <c r="N24" s="7">
        <f>SUM(B24:M24)</f>
        <v>2174</v>
      </c>
    </row>
    <row r="25" spans="1:14" x14ac:dyDescent="0.2">
      <c r="A25" s="5" t="s">
        <v>24</v>
      </c>
      <c r="B25" s="7">
        <f>+'[4]OCT 2021'!$I$14</f>
        <v>3554</v>
      </c>
      <c r="C25" s="7">
        <f>+'[4]NOV 2021'!$I$14</f>
        <v>3410</v>
      </c>
      <c r="D25" s="7">
        <f>+'[4]DEC 2021'!$I$14</f>
        <v>3208</v>
      </c>
      <c r="E25" s="7">
        <f>+'[4]JAN 2022'!$I$14</f>
        <v>3821</v>
      </c>
      <c r="F25" s="7">
        <f>+'[4]FEB 2022'!$I$14</f>
        <v>3508</v>
      </c>
      <c r="G25" s="7">
        <f>+'[4]MAR 2022'!$I$14</f>
        <v>4356</v>
      </c>
      <c r="H25" s="7">
        <f>+'[4]APR 2022'!$I$14</f>
        <v>3740</v>
      </c>
      <c r="I25" s="7">
        <f>+'[4]MAY 2022'!$I$13</f>
        <v>4283</v>
      </c>
      <c r="J25" s="7">
        <f>+'[4]JUN 2022'!$I$13</f>
        <v>3614</v>
      </c>
      <c r="K25" s="7">
        <f>+'[4]JUL 2022'!$I$13</f>
        <v>3542</v>
      </c>
      <c r="L25" s="7">
        <f>+'[4]AUG 2022'!$I$13</f>
        <v>4155</v>
      </c>
      <c r="M25" s="7">
        <f>+'[4]SEP 2022'!$I$13</f>
        <v>3723</v>
      </c>
      <c r="N25" s="7">
        <f t="shared" si="9"/>
        <v>44914</v>
      </c>
    </row>
    <row r="26" spans="1:14" x14ac:dyDescent="0.2">
      <c r="A26" s="5" t="s">
        <v>1</v>
      </c>
      <c r="B26" s="7">
        <f>+'[5]OCT 2021'!$I$9</f>
        <v>1594</v>
      </c>
      <c r="C26" s="7">
        <f>+'[5]NOV 2021'!$I$11</f>
        <v>1940</v>
      </c>
      <c r="D26" s="7">
        <f>+'[5]DEC 2021'!$I$11</f>
        <v>1764</v>
      </c>
      <c r="E26" s="7">
        <f>+'[5]JAN 2022'!$I$11</f>
        <v>1798</v>
      </c>
      <c r="F26" s="7">
        <f>+'[5]FEB 2022'!$I$11</f>
        <v>1725</v>
      </c>
      <c r="G26" s="7">
        <f>+'[5]MAR 2022'!$I$11</f>
        <v>2123</v>
      </c>
      <c r="H26" s="7">
        <f>+'[5]APR 2022'!$I$11</f>
        <v>1741</v>
      </c>
      <c r="I26" s="7">
        <f>+'[5]MAY 2022'!$I$11</f>
        <v>1912</v>
      </c>
      <c r="J26" s="7">
        <f>+'[5]JUN 2022'!$I$11</f>
        <v>1846</v>
      </c>
      <c r="K26" s="7">
        <f>+'[5]JUL 2022'!$I$11</f>
        <v>1721</v>
      </c>
      <c r="L26" s="7">
        <f>+'[5]AUG 2022'!$I$11</f>
        <v>2082</v>
      </c>
      <c r="M26" s="7">
        <f>+'[5]SEP 2022'!$I$11</f>
        <v>1778</v>
      </c>
      <c r="N26" s="7">
        <f t="shared" si="9"/>
        <v>22024</v>
      </c>
    </row>
    <row r="27" spans="1:14" x14ac:dyDescent="0.2">
      <c r="A27" s="5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" customHeight="1" x14ac:dyDescent="0.2">
      <c r="A28" s="6" t="s">
        <v>11</v>
      </c>
      <c r="B28" s="159">
        <f>SUM(B22:B27)</f>
        <v>6580</v>
      </c>
      <c r="C28" s="159">
        <f t="shared" ref="C28:N28" si="10">SUM(C22:C27)</f>
        <v>6670</v>
      </c>
      <c r="D28" s="159">
        <f t="shared" ref="D28:I28" si="11">SUM(D22:D27)</f>
        <v>6158</v>
      </c>
      <c r="E28" s="159">
        <f t="shared" si="11"/>
        <v>6998</v>
      </c>
      <c r="F28" s="159">
        <f t="shared" si="11"/>
        <v>6521</v>
      </c>
      <c r="G28" s="159">
        <f t="shared" si="11"/>
        <v>8055</v>
      </c>
      <c r="H28" s="159">
        <f t="shared" si="11"/>
        <v>6727</v>
      </c>
      <c r="I28" s="159">
        <f t="shared" si="11"/>
        <v>7480</v>
      </c>
      <c r="J28" s="159">
        <f>SUM(J22:J27)</f>
        <v>6684</v>
      </c>
      <c r="K28" s="159">
        <f>SUM(K22:K27)</f>
        <v>6420</v>
      </c>
      <c r="L28" s="159">
        <f>SUM(L22:L27)</f>
        <v>7553</v>
      </c>
      <c r="M28" s="159">
        <f>SUM(M22:M27)</f>
        <v>6663</v>
      </c>
      <c r="N28" s="159">
        <f t="shared" si="10"/>
        <v>82509</v>
      </c>
    </row>
    <row r="29" spans="1:14" ht="1.5" customHeight="1" x14ac:dyDescent="0.2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</row>
    <row r="30" spans="1:14" x14ac:dyDescent="0.2">
      <c r="A30" s="16" t="s">
        <v>20</v>
      </c>
      <c r="B30" s="198" t="s">
        <v>69</v>
      </c>
      <c r="C30" s="198" t="s">
        <v>70</v>
      </c>
      <c r="D30" s="198" t="s">
        <v>71</v>
      </c>
      <c r="E30" s="198" t="s">
        <v>72</v>
      </c>
      <c r="F30" s="198" t="s">
        <v>73</v>
      </c>
      <c r="G30" s="198" t="s">
        <v>74</v>
      </c>
      <c r="H30" s="198" t="s">
        <v>75</v>
      </c>
      <c r="I30" s="198" t="s">
        <v>76</v>
      </c>
      <c r="J30" s="198" t="s">
        <v>77</v>
      </c>
      <c r="K30" s="198" t="s">
        <v>78</v>
      </c>
      <c r="L30" s="198" t="s">
        <v>79</v>
      </c>
      <c r="M30" s="198" t="s">
        <v>80</v>
      </c>
      <c r="N30" s="4" t="s">
        <v>0</v>
      </c>
    </row>
    <row r="31" spans="1:14" x14ac:dyDescent="0.2">
      <c r="A31" s="5" t="s">
        <v>8</v>
      </c>
      <c r="B31" s="45">
        <f t="shared" ref="B31:N31" si="12">B22/B28</f>
        <v>0.12340425531914893</v>
      </c>
      <c r="C31" s="45">
        <f t="shared" si="12"/>
        <v>0.10779610194902549</v>
      </c>
      <c r="D31" s="45">
        <f t="shared" si="12"/>
        <v>0.10360506658005846</v>
      </c>
      <c r="E31" s="45">
        <f t="shared" si="12"/>
        <v>0.10845955987424978</v>
      </c>
      <c r="F31" s="45">
        <f t="shared" si="12"/>
        <v>0.11363287839288452</v>
      </c>
      <c r="G31" s="45">
        <f t="shared" si="12"/>
        <v>0.11632526381129733</v>
      </c>
      <c r="H31" s="45">
        <f t="shared" si="12"/>
        <v>0.11208562509290917</v>
      </c>
      <c r="I31" s="45">
        <f t="shared" si="12"/>
        <v>9.6657754010695193E-2</v>
      </c>
      <c r="J31" s="45">
        <f t="shared" si="12"/>
        <v>0.10607420706163974</v>
      </c>
      <c r="K31" s="45">
        <f t="shared" si="12"/>
        <v>0.11495327102803739</v>
      </c>
      <c r="L31" s="45">
        <f t="shared" si="12"/>
        <v>0.10936051899907322</v>
      </c>
      <c r="M31" s="45">
        <f t="shared" si="12"/>
        <v>9.9504727600180101E-2</v>
      </c>
      <c r="N31" s="45">
        <f t="shared" si="12"/>
        <v>0.10930928747166976</v>
      </c>
    </row>
    <row r="32" spans="1:14" x14ac:dyDescent="0.2">
      <c r="A32" s="5" t="s">
        <v>9</v>
      </c>
      <c r="B32" s="45">
        <f t="shared" ref="B32:N32" si="13">B23/B28</f>
        <v>5.6382978723404253E-2</v>
      </c>
      <c r="C32" s="45">
        <f t="shared" si="13"/>
        <v>5.9970014992503748E-2</v>
      </c>
      <c r="D32" s="45">
        <f t="shared" si="13"/>
        <v>5.9110100682039625E-2</v>
      </c>
      <c r="E32" s="45">
        <f t="shared" si="13"/>
        <v>5.7016290368676767E-2</v>
      </c>
      <c r="F32" s="45">
        <f t="shared" si="13"/>
        <v>5.8886673823033274E-2</v>
      </c>
      <c r="G32" s="45">
        <f t="shared" si="13"/>
        <v>5.623836126629423E-2</v>
      </c>
      <c r="H32" s="45">
        <f t="shared" si="13"/>
        <v>5.143451761557901E-2</v>
      </c>
      <c r="I32" s="45">
        <f t="shared" si="13"/>
        <v>4.9732620320855618E-2</v>
      </c>
      <c r="J32" s="45">
        <f t="shared" si="13"/>
        <v>5.2663076002393776E-2</v>
      </c>
      <c r="K32" s="45">
        <f t="shared" si="13"/>
        <v>4.6105919003115267E-2</v>
      </c>
      <c r="L32" s="45">
        <f t="shared" si="13"/>
        <v>4.0646100887064746E-2</v>
      </c>
      <c r="M32" s="45">
        <f t="shared" si="13"/>
        <v>5.0127570163589971E-2</v>
      </c>
      <c r="N32" s="45">
        <f t="shared" si="13"/>
        <v>5.3060878207225881E-2</v>
      </c>
    </row>
    <row r="33" spans="1:14" x14ac:dyDescent="0.2">
      <c r="A33" s="5" t="s">
        <v>23</v>
      </c>
      <c r="B33" s="45">
        <f t="shared" ref="B33:N33" si="14">B24/B28</f>
        <v>3.78419452887538E-2</v>
      </c>
      <c r="C33" s="45">
        <f t="shared" si="14"/>
        <v>3.0134932533733134E-2</v>
      </c>
      <c r="D33" s="45">
        <f t="shared" si="14"/>
        <v>2.987983111399805E-2</v>
      </c>
      <c r="E33" s="45">
        <f t="shared" si="14"/>
        <v>3.1580451557587881E-2</v>
      </c>
      <c r="F33" s="45">
        <f t="shared" si="14"/>
        <v>2.4996166232172979E-2</v>
      </c>
      <c r="G33" s="45">
        <f t="shared" si="14"/>
        <v>2.3091247672253259E-2</v>
      </c>
      <c r="H33" s="45">
        <f t="shared" si="14"/>
        <v>2.1703582577672069E-2</v>
      </c>
      <c r="I33" s="45">
        <f t="shared" si="14"/>
        <v>2.5401069518716578E-2</v>
      </c>
      <c r="J33" s="45">
        <f t="shared" si="14"/>
        <v>2.438659485338121E-2</v>
      </c>
      <c r="K33" s="45">
        <f t="shared" si="14"/>
        <v>1.9158878504672898E-2</v>
      </c>
      <c r="L33" s="45">
        <f t="shared" si="14"/>
        <v>2.4228783264927844E-2</v>
      </c>
      <c r="M33" s="45">
        <f t="shared" si="14"/>
        <v>2.4763619990995047E-2</v>
      </c>
      <c r="N33" s="45">
        <f t="shared" si="14"/>
        <v>2.634864075434195E-2</v>
      </c>
    </row>
    <row r="34" spans="1:14" ht="13.5" customHeight="1" x14ac:dyDescent="0.2">
      <c r="A34" s="5" t="s">
        <v>24</v>
      </c>
      <c r="B34" s="45">
        <f t="shared" ref="B34:N34" si="15">B25/B28</f>
        <v>0.54012158054711246</v>
      </c>
      <c r="C34" s="45">
        <f t="shared" si="15"/>
        <v>0.51124437781109444</v>
      </c>
      <c r="D34" s="45">
        <f t="shared" si="15"/>
        <v>0.52094835985709642</v>
      </c>
      <c r="E34" s="45">
        <f t="shared" si="15"/>
        <v>0.54601314661331812</v>
      </c>
      <c r="F34" s="45">
        <f t="shared" si="15"/>
        <v>0.5379543014875019</v>
      </c>
      <c r="G34" s="45">
        <f t="shared" si="15"/>
        <v>0.54078212290502792</v>
      </c>
      <c r="H34" s="45">
        <f t="shared" si="15"/>
        <v>0.55596848520885978</v>
      </c>
      <c r="I34" s="45">
        <f t="shared" si="15"/>
        <v>0.57259358288770057</v>
      </c>
      <c r="J34" s="45">
        <f t="shared" si="15"/>
        <v>0.54069419509275884</v>
      </c>
      <c r="K34" s="45">
        <f t="shared" si="15"/>
        <v>0.55171339563862931</v>
      </c>
      <c r="L34" s="45">
        <f t="shared" si="15"/>
        <v>0.55011253806434535</v>
      </c>
      <c r="M34" s="45">
        <f t="shared" si="15"/>
        <v>0.55875731652408822</v>
      </c>
      <c r="N34" s="45">
        <f t="shared" si="15"/>
        <v>0.5443527372771455</v>
      </c>
    </row>
    <row r="35" spans="1:14" x14ac:dyDescent="0.2">
      <c r="A35" s="5" t="s">
        <v>1</v>
      </c>
      <c r="B35" s="45">
        <f t="shared" ref="B35:N35" si="16">B26/B28</f>
        <v>0.24224924012158056</v>
      </c>
      <c r="C35" s="45">
        <f t="shared" si="16"/>
        <v>0.29085457271364318</v>
      </c>
      <c r="D35" s="45">
        <f t="shared" si="16"/>
        <v>0.28645664176680741</v>
      </c>
      <c r="E35" s="45">
        <f t="shared" si="16"/>
        <v>0.25693055158616745</v>
      </c>
      <c r="F35" s="45">
        <f t="shared" si="16"/>
        <v>0.26452998006440731</v>
      </c>
      <c r="G35" s="45">
        <f t="shared" si="16"/>
        <v>0.26356300434512725</v>
      </c>
      <c r="H35" s="45">
        <f t="shared" si="16"/>
        <v>0.25880778950497996</v>
      </c>
      <c r="I35" s="45">
        <f t="shared" si="16"/>
        <v>0.25561497326203209</v>
      </c>
      <c r="J35" s="45">
        <f t="shared" si="16"/>
        <v>0.27618192698982647</v>
      </c>
      <c r="K35" s="45">
        <f t="shared" si="16"/>
        <v>0.26806853582554518</v>
      </c>
      <c r="L35" s="45">
        <f t="shared" si="16"/>
        <v>0.27565205878458893</v>
      </c>
      <c r="M35" s="45">
        <f t="shared" si="16"/>
        <v>0.26684676572114663</v>
      </c>
      <c r="N35" s="45">
        <f t="shared" si="16"/>
        <v>0.26692845628961687</v>
      </c>
    </row>
    <row r="36" spans="1:14" x14ac:dyDescent="0.2">
      <c r="A36" s="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 s="8" customFormat="1" x14ac:dyDescent="0.2">
      <c r="A37" s="10" t="s">
        <v>12</v>
      </c>
      <c r="B37" s="192">
        <f>SUM(B31:B36)</f>
        <v>1</v>
      </c>
      <c r="C37" s="192">
        <f t="shared" ref="C37:N37" si="17">SUM(C31:C36)</f>
        <v>1</v>
      </c>
      <c r="D37" s="192">
        <f t="shared" si="17"/>
        <v>1</v>
      </c>
      <c r="E37" s="192">
        <f t="shared" ref="E37:J37" si="18">SUM(E31:E36)</f>
        <v>1</v>
      </c>
      <c r="F37" s="192">
        <f t="shared" si="18"/>
        <v>1</v>
      </c>
      <c r="G37" s="192">
        <f t="shared" si="18"/>
        <v>1</v>
      </c>
      <c r="H37" s="192">
        <f t="shared" si="18"/>
        <v>1</v>
      </c>
      <c r="I37" s="192">
        <f t="shared" si="18"/>
        <v>1</v>
      </c>
      <c r="J37" s="192">
        <f t="shared" si="18"/>
        <v>1</v>
      </c>
      <c r="K37" s="192">
        <f>SUM(K31:K36)</f>
        <v>1</v>
      </c>
      <c r="L37" s="192">
        <f>SUM(L31:L36)</f>
        <v>1</v>
      </c>
      <c r="M37" s="192">
        <f t="shared" si="17"/>
        <v>1</v>
      </c>
      <c r="N37" s="192">
        <f t="shared" si="17"/>
        <v>1</v>
      </c>
    </row>
    <row r="38" spans="1:14" ht="2.4" customHeight="1" x14ac:dyDescent="0.2">
      <c r="A38" s="11"/>
      <c r="B38" s="95" t="s">
        <v>26</v>
      </c>
      <c r="C38" s="95" t="s">
        <v>27</v>
      </c>
      <c r="D38" s="95" t="s">
        <v>35</v>
      </c>
      <c r="E38" s="95" t="s">
        <v>36</v>
      </c>
      <c r="F38" s="95" t="s">
        <v>37</v>
      </c>
      <c r="G38" s="95" t="s">
        <v>28</v>
      </c>
      <c r="H38" s="95" t="s">
        <v>29</v>
      </c>
      <c r="I38" s="95" t="s">
        <v>30</v>
      </c>
      <c r="J38" s="95" t="s">
        <v>31</v>
      </c>
      <c r="K38" s="95" t="s">
        <v>32</v>
      </c>
      <c r="L38" s="95" t="s">
        <v>33</v>
      </c>
      <c r="M38" s="95" t="s">
        <v>34</v>
      </c>
      <c r="N38" s="11"/>
    </row>
    <row r="39" spans="1:14" x14ac:dyDescent="0.2">
      <c r="A39" s="16" t="s">
        <v>10</v>
      </c>
      <c r="B39" s="198" t="s">
        <v>69</v>
      </c>
      <c r="C39" s="198" t="s">
        <v>70</v>
      </c>
      <c r="D39" s="198" t="s">
        <v>71</v>
      </c>
      <c r="E39" s="198" t="s">
        <v>72</v>
      </c>
      <c r="F39" s="198" t="s">
        <v>73</v>
      </c>
      <c r="G39" s="198" t="s">
        <v>74</v>
      </c>
      <c r="H39" s="198" t="s">
        <v>75</v>
      </c>
      <c r="I39" s="198" t="s">
        <v>76</v>
      </c>
      <c r="J39" s="198" t="s">
        <v>77</v>
      </c>
      <c r="K39" s="198" t="s">
        <v>78</v>
      </c>
      <c r="L39" s="198" t="s">
        <v>79</v>
      </c>
      <c r="M39" s="198" t="s">
        <v>80</v>
      </c>
      <c r="N39" s="4" t="s">
        <v>0</v>
      </c>
    </row>
    <row r="40" spans="1:14" x14ac:dyDescent="0.2">
      <c r="A40" s="5" t="s">
        <v>8</v>
      </c>
      <c r="B40" s="170">
        <f t="shared" ref="B40:N40" si="19">B3/B22</f>
        <v>360.4906403940887</v>
      </c>
      <c r="C40" s="170">
        <f t="shared" si="19"/>
        <v>361.0275382475661</v>
      </c>
      <c r="D40" s="170">
        <f t="shared" si="19"/>
        <v>359.87586206896555</v>
      </c>
      <c r="E40" s="170">
        <f t="shared" si="19"/>
        <v>362.0474308300395</v>
      </c>
      <c r="F40" s="171">
        <f t="shared" si="19"/>
        <v>362.05614035087723</v>
      </c>
      <c r="G40" s="171">
        <f t="shared" si="19"/>
        <v>360.83116328708644</v>
      </c>
      <c r="H40" s="171">
        <f t="shared" si="19"/>
        <v>359.83448275862071</v>
      </c>
      <c r="I40" s="171">
        <f t="shared" si="19"/>
        <v>360.16652835408024</v>
      </c>
      <c r="J40" s="171">
        <f t="shared" si="19"/>
        <v>359.59210155148094</v>
      </c>
      <c r="K40" s="171">
        <f t="shared" si="19"/>
        <v>360.04010840108396</v>
      </c>
      <c r="L40" s="171">
        <f t="shared" si="19"/>
        <v>360.03389830508473</v>
      </c>
      <c r="M40" s="171">
        <f t="shared" si="19"/>
        <v>361.56078431372549</v>
      </c>
      <c r="N40" s="171">
        <f t="shared" si="19"/>
        <v>360.63346268987692</v>
      </c>
    </row>
    <row r="41" spans="1:14" x14ac:dyDescent="0.2">
      <c r="A41" s="5" t="s">
        <v>9</v>
      </c>
      <c r="B41" s="170">
        <f t="shared" ref="B41:N41" si="20">B4/B23</f>
        <v>348.40000000000003</v>
      </c>
      <c r="C41" s="170">
        <f t="shared" si="20"/>
        <v>350.142</v>
      </c>
      <c r="D41" s="170">
        <f t="shared" si="20"/>
        <v>348.4</v>
      </c>
      <c r="E41" s="170">
        <f t="shared" si="20"/>
        <v>348.40000000000003</v>
      </c>
      <c r="F41" s="171">
        <f t="shared" si="20"/>
        <v>352.0291666666667</v>
      </c>
      <c r="G41" s="171">
        <f t="shared" si="20"/>
        <v>351.47637969094927</v>
      </c>
      <c r="H41" s="171">
        <f t="shared" si="20"/>
        <v>350.41387283236998</v>
      </c>
      <c r="I41" s="171">
        <f t="shared" si="20"/>
        <v>352.14623655913982</v>
      </c>
      <c r="J41" s="171">
        <f t="shared" si="20"/>
        <v>350.37954545454545</v>
      </c>
      <c r="K41" s="171">
        <f t="shared" si="20"/>
        <v>348.40000000000003</v>
      </c>
      <c r="L41" s="171">
        <f t="shared" si="20"/>
        <v>355.20912052117262</v>
      </c>
      <c r="M41" s="171">
        <f t="shared" si="20"/>
        <v>352.57245508982032</v>
      </c>
      <c r="N41" s="171">
        <f t="shared" si="20"/>
        <v>350.62823206943807</v>
      </c>
    </row>
    <row r="42" spans="1:14" x14ac:dyDescent="0.2">
      <c r="A42" s="5" t="s">
        <v>23</v>
      </c>
      <c r="B42" s="170">
        <f t="shared" ref="B42:N42" si="21">B5/B24</f>
        <v>349.79919678714862</v>
      </c>
      <c r="C42" s="170">
        <f t="shared" si="21"/>
        <v>355.33333333333331</v>
      </c>
      <c r="D42" s="170">
        <f t="shared" si="21"/>
        <v>352.18695652173909</v>
      </c>
      <c r="E42" s="170">
        <f t="shared" si="21"/>
        <v>348.40000000000003</v>
      </c>
      <c r="F42" s="171">
        <f t="shared" si="21"/>
        <v>348.40000000000003</v>
      </c>
      <c r="G42" s="171">
        <f t="shared" si="21"/>
        <v>352.14623655913977</v>
      </c>
      <c r="H42" s="171">
        <f t="shared" si="21"/>
        <v>348.40000000000003</v>
      </c>
      <c r="I42" s="171">
        <f t="shared" si="21"/>
        <v>348.4</v>
      </c>
      <c r="J42" s="171">
        <f t="shared" si="21"/>
        <v>356.94969325153369</v>
      </c>
      <c r="K42" s="171">
        <f t="shared" si="21"/>
        <v>348.4</v>
      </c>
      <c r="L42" s="171">
        <f t="shared" si="21"/>
        <v>352.20765027322403</v>
      </c>
      <c r="M42" s="171">
        <f t="shared" si="21"/>
        <v>348.4</v>
      </c>
      <c r="N42" s="171">
        <f t="shared" si="21"/>
        <v>350.80386384544624</v>
      </c>
    </row>
    <row r="43" spans="1:14" x14ac:dyDescent="0.2">
      <c r="A43" s="5" t="s">
        <v>24</v>
      </c>
      <c r="B43" s="170">
        <f t="shared" ref="B43:N43" si="22">B6/B25</f>
        <v>372.4877884074283</v>
      </c>
      <c r="C43" s="170">
        <f t="shared" si="22"/>
        <v>372.40524926686214</v>
      </c>
      <c r="D43" s="170">
        <f t="shared" si="22"/>
        <v>372.43958229426426</v>
      </c>
      <c r="E43" s="170">
        <f t="shared" si="22"/>
        <v>373.22248102590947</v>
      </c>
      <c r="F43" s="171">
        <f t="shared" si="22"/>
        <v>372.39001710376289</v>
      </c>
      <c r="G43" s="171">
        <f t="shared" si="22"/>
        <v>372.7990404040404</v>
      </c>
      <c r="H43" s="171">
        <f t="shared" si="22"/>
        <v>372.85427807486633</v>
      </c>
      <c r="I43" s="171">
        <f t="shared" si="22"/>
        <v>372.72822320803175</v>
      </c>
      <c r="J43" s="171">
        <f t="shared" si="22"/>
        <v>372.47736579966801</v>
      </c>
      <c r="K43" s="171">
        <f t="shared" si="22"/>
        <v>372.27994353472616</v>
      </c>
      <c r="L43" s="171">
        <f t="shared" si="22"/>
        <v>372.75496991576415</v>
      </c>
      <c r="M43" s="171">
        <f t="shared" si="22"/>
        <v>372.65905452591994</v>
      </c>
      <c r="N43" s="171">
        <f t="shared" si="22"/>
        <v>372.63826156654937</v>
      </c>
    </row>
    <row r="44" spans="1:14" x14ac:dyDescent="0.2">
      <c r="A44" s="5" t="s">
        <v>1</v>
      </c>
      <c r="B44" s="170">
        <f t="shared" ref="B44:N44" si="23">B7/B26</f>
        <v>363.7887703889586</v>
      </c>
      <c r="C44" s="170">
        <f t="shared" si="23"/>
        <v>366.52025773195879</v>
      </c>
      <c r="D44" s="170">
        <f t="shared" si="23"/>
        <v>365.18061224489793</v>
      </c>
      <c r="E44" s="170">
        <f t="shared" si="23"/>
        <v>366.47780867630701</v>
      </c>
      <c r="F44" s="171">
        <f t="shared" si="23"/>
        <v>365.25327536231885</v>
      </c>
      <c r="G44" s="171">
        <f t="shared" si="23"/>
        <v>366.43038153556284</v>
      </c>
      <c r="H44" s="171">
        <f t="shared" si="23"/>
        <v>366.22590465249857</v>
      </c>
      <c r="I44" s="171">
        <f t="shared" si="23"/>
        <v>366.4680962343096</v>
      </c>
      <c r="J44" s="171">
        <f t="shared" si="23"/>
        <v>365.20563380281686</v>
      </c>
      <c r="K44" s="171">
        <f t="shared" si="23"/>
        <v>365.09680418361415</v>
      </c>
      <c r="L44" s="171">
        <f t="shared" si="23"/>
        <v>366.81479346781941</v>
      </c>
      <c r="M44" s="171">
        <f t="shared" si="23"/>
        <v>366.8617547806524</v>
      </c>
      <c r="N44" s="171">
        <f t="shared" si="23"/>
        <v>365.91009807482749</v>
      </c>
    </row>
    <row r="45" spans="1:14" ht="13.5" customHeight="1" x14ac:dyDescent="0.2">
      <c r="A45" s="5"/>
      <c r="B45" s="170"/>
      <c r="C45" s="170"/>
      <c r="D45" s="170"/>
      <c r="E45" s="170"/>
      <c r="F45" s="171"/>
      <c r="G45" s="171"/>
      <c r="H45" s="171"/>
      <c r="I45" s="171"/>
      <c r="J45" s="171"/>
      <c r="K45" s="171"/>
      <c r="L45" s="171"/>
      <c r="M45" s="171"/>
      <c r="N45" s="171"/>
    </row>
    <row r="46" spans="1:14" s="13" customFormat="1" x14ac:dyDescent="0.2">
      <c r="A46" s="93" t="s">
        <v>10</v>
      </c>
      <c r="B46" s="158">
        <f t="shared" ref="B46:N46" si="24">B9/B28</f>
        <v>366.68323708206691</v>
      </c>
      <c r="C46" s="173">
        <f t="shared" si="24"/>
        <v>367.61751124437779</v>
      </c>
      <c r="D46" s="173">
        <f t="shared" si="24"/>
        <v>367.03240987333544</v>
      </c>
      <c r="E46" s="173">
        <f>E9/E28</f>
        <v>368.07833666761934</v>
      </c>
      <c r="F46" s="174">
        <f>F9/F28</f>
        <v>367.52922557889895</v>
      </c>
      <c r="G46" s="174">
        <f>G9/G28</f>
        <v>368.05228057107388</v>
      </c>
      <c r="H46" s="174">
        <f>H9/H28</f>
        <v>367.99451464248551</v>
      </c>
      <c r="I46" s="174">
        <f>I9/I28</f>
        <v>368.27229679144386</v>
      </c>
      <c r="J46" s="174">
        <f t="shared" si="24"/>
        <v>367.55984440454819</v>
      </c>
      <c r="K46" s="174">
        <f>K9/K28</f>
        <v>367.38884112149532</v>
      </c>
      <c r="L46" s="174">
        <f>L9/L28</f>
        <v>368.51535813584007</v>
      </c>
      <c r="M46" s="174">
        <f t="shared" si="24"/>
        <v>368.40009905447994</v>
      </c>
      <c r="N46" s="174">
        <f t="shared" si="24"/>
        <v>367.78690906446565</v>
      </c>
    </row>
    <row r="47" spans="1:14" ht="11.25" customHeight="1" x14ac:dyDescent="0.2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</row>
  </sheetData>
  <phoneticPr fontId="0" type="noConversion"/>
  <pageMargins left="0.45" right="0.45" top="0.5" bottom="0.5" header="0.3" footer="0.3"/>
  <pageSetup scale="90" fitToWidth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F81B9-385D-4596-AD99-B0F40F2F504A}">
  <dimension ref="A1:N29"/>
  <sheetViews>
    <sheetView topLeftCell="D1" zoomScale="115" zoomScaleNormal="115" zoomScalePageLayoutView="110" workbookViewId="0">
      <selection activeCell="K36" sqref="K36"/>
    </sheetView>
  </sheetViews>
  <sheetFormatPr defaultColWidth="9.109375" defaultRowHeight="10.199999999999999" x14ac:dyDescent="0.2"/>
  <cols>
    <col min="1" max="1" width="12.33203125" style="3" customWidth="1"/>
    <col min="2" max="2" width="12" style="1" bestFit="1" customWidth="1"/>
    <col min="3" max="3" width="12.33203125" style="1" bestFit="1" customWidth="1"/>
    <col min="4" max="4" width="12" style="1" bestFit="1" customWidth="1"/>
    <col min="5" max="6" width="12.88671875" style="1" bestFit="1" customWidth="1"/>
    <col min="7" max="7" width="14.109375" style="1" bestFit="1" customWidth="1"/>
    <col min="8" max="11" width="12" style="1" bestFit="1" customWidth="1"/>
    <col min="12" max="13" width="12.33203125" style="1" bestFit="1" customWidth="1"/>
    <col min="14" max="14" width="12.88671875" style="1" bestFit="1" customWidth="1"/>
    <col min="15" max="16384" width="9.109375" style="1"/>
  </cols>
  <sheetData>
    <row r="1" spans="1:14" x14ac:dyDescent="0.2">
      <c r="A1" s="107" t="s">
        <v>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s="2" customFormat="1" x14ac:dyDescent="0.2">
      <c r="A2" s="17" t="s">
        <v>2</v>
      </c>
      <c r="B2" s="198" t="s">
        <v>69</v>
      </c>
      <c r="C2" s="198" t="s">
        <v>70</v>
      </c>
      <c r="D2" s="198" t="s">
        <v>71</v>
      </c>
      <c r="E2" s="198" t="s">
        <v>72</v>
      </c>
      <c r="F2" s="198" t="s">
        <v>73</v>
      </c>
      <c r="G2" s="198" t="s">
        <v>74</v>
      </c>
      <c r="H2" s="198" t="s">
        <v>75</v>
      </c>
      <c r="I2" s="198" t="s">
        <v>76</v>
      </c>
      <c r="J2" s="198" t="s">
        <v>77</v>
      </c>
      <c r="K2" s="198" t="s">
        <v>78</v>
      </c>
      <c r="L2" s="198" t="s">
        <v>79</v>
      </c>
      <c r="M2" s="198" t="s">
        <v>80</v>
      </c>
      <c r="N2" s="4" t="s">
        <v>0</v>
      </c>
    </row>
    <row r="3" spans="1:14" x14ac:dyDescent="0.2">
      <c r="A3" s="5" t="s">
        <v>23</v>
      </c>
      <c r="B3" s="143"/>
      <c r="C3" s="143">
        <f>+'[1]NOV 2021'!$J$17</f>
        <v>1232491.6000000001</v>
      </c>
      <c r="D3" s="143">
        <f>+'[1]DEC 2021'!$J$17</f>
        <v>1006684.4</v>
      </c>
      <c r="E3" s="143">
        <f>+'[1]JAN 2022'!$J$17</f>
        <v>931572.8</v>
      </c>
      <c r="F3" s="143">
        <f>+'[1]FEB 2022'!$J$17</f>
        <v>874412.39999999991</v>
      </c>
      <c r="G3" s="143">
        <f>+'[1]MAR 2022'!$J$17</f>
        <v>1031721.6</v>
      </c>
      <c r="H3" s="143">
        <f>+'[1]APR 2022'!$J$17</f>
        <v>833313.6</v>
      </c>
      <c r="I3" s="143">
        <f>+'[1]MAY 2022'!$J$18</f>
        <v>956137.6</v>
      </c>
      <c r="J3" s="143">
        <f>+'[1]JUN 2022'!$J$18</f>
        <v>880553.6</v>
      </c>
      <c r="K3" s="143">
        <f>+'[1]JUL 2022'!$J$18</f>
        <v>756784.8</v>
      </c>
      <c r="L3" s="143">
        <f>+'[1]AUG 2022'!$J$18</f>
        <v>844178.8</v>
      </c>
      <c r="M3" s="143">
        <f>+'[1]SEP 2022'!$J$18</f>
        <v>731275.2</v>
      </c>
      <c r="N3" s="144">
        <f>SUM(B3:M3)</f>
        <v>10079126.399999999</v>
      </c>
    </row>
    <row r="4" spans="1:14" x14ac:dyDescent="0.2">
      <c r="A4" s="5" t="s">
        <v>1</v>
      </c>
      <c r="B4" s="143">
        <f>+'[5]OCT 2021'!$J$17</f>
        <v>3302041.6000000001</v>
      </c>
      <c r="C4" s="143">
        <f>+'[5]NOV 2021'!$J$19</f>
        <v>3069580.8</v>
      </c>
      <c r="D4" s="143">
        <f>+'[5]DEC 2021'!$J$19</f>
        <v>2931385.6000000006</v>
      </c>
      <c r="E4" s="143">
        <f>+'[5]JAN 2022'!$J$19</f>
        <v>3108019.1999999997</v>
      </c>
      <c r="F4" s="143">
        <f>+'[5]FEB 2022'!$J$19</f>
        <v>3137763.1999999997</v>
      </c>
      <c r="G4" s="143">
        <f>+'[5]MAR 2022'!$J$19</f>
        <v>4074470.3999999994</v>
      </c>
      <c r="H4" s="143">
        <f>+'[5]APR 2022'!$J$19</f>
        <v>3486454.4</v>
      </c>
      <c r="I4" s="143">
        <f>+'[5]MAY 2022'!$J$16</f>
        <v>3500182.4000000004</v>
      </c>
      <c r="J4" s="143">
        <f>+'[5]JUN 2022'!$J$16</f>
        <v>3339564.8</v>
      </c>
      <c r="K4" s="143">
        <f>+'[5]JUL 2022'!$J$16</f>
        <v>3085596.8000000003</v>
      </c>
      <c r="L4" s="143">
        <f>+'[5]AUG 2022'!$J$16</f>
        <v>3870380.8000000003</v>
      </c>
      <c r="M4" s="143">
        <f>+'[5]SEP 2022'!$J$16</f>
        <v>3505673.6</v>
      </c>
      <c r="N4" s="144">
        <f t="shared" ref="N4" si="0">SUM(B4:M4)</f>
        <v>40411113.599999994</v>
      </c>
    </row>
    <row r="5" spans="1:14" ht="11.4" customHeight="1" x14ac:dyDescent="0.2">
      <c r="A5" s="6" t="s">
        <v>5</v>
      </c>
      <c r="B5" s="158">
        <f t="shared" ref="B5" si="1">SUM(B4:B4)</f>
        <v>3302041.6000000001</v>
      </c>
      <c r="C5" s="158">
        <f t="shared" ref="C5:G5" si="2">SUM(C3:C4)</f>
        <v>4302072.4000000004</v>
      </c>
      <c r="D5" s="158">
        <f t="shared" si="2"/>
        <v>3938070.0000000005</v>
      </c>
      <c r="E5" s="158">
        <f t="shared" si="2"/>
        <v>4039592</v>
      </c>
      <c r="F5" s="157">
        <f t="shared" si="2"/>
        <v>4012175.5999999996</v>
      </c>
      <c r="G5" s="157">
        <f t="shared" si="2"/>
        <v>5106191.9999999991</v>
      </c>
      <c r="H5" s="157">
        <f t="shared" ref="H5:N5" si="3">SUM(H3:H4)</f>
        <v>4319768</v>
      </c>
      <c r="I5" s="157">
        <f t="shared" si="3"/>
        <v>4456320</v>
      </c>
      <c r="J5" s="157">
        <f t="shared" si="3"/>
        <v>4220118.3999999994</v>
      </c>
      <c r="K5" s="157">
        <f t="shared" si="3"/>
        <v>3842381.6000000006</v>
      </c>
      <c r="L5" s="157">
        <f t="shared" si="3"/>
        <v>4714559.6000000006</v>
      </c>
      <c r="M5" s="157">
        <f t="shared" si="3"/>
        <v>4236948.8</v>
      </c>
      <c r="N5" s="157">
        <f t="shared" si="3"/>
        <v>50490239.999999993</v>
      </c>
    </row>
    <row r="6" spans="1:14" ht="13.95" customHeight="1" x14ac:dyDescent="0.2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</row>
    <row r="7" spans="1:14" x14ac:dyDescent="0.2">
      <c r="A7" s="16" t="s">
        <v>6</v>
      </c>
      <c r="B7" s="198" t="s">
        <v>40</v>
      </c>
      <c r="C7" s="198" t="s">
        <v>54</v>
      </c>
      <c r="D7" s="198" t="s">
        <v>55</v>
      </c>
      <c r="E7" s="198" t="s">
        <v>56</v>
      </c>
      <c r="F7" s="198" t="s">
        <v>57</v>
      </c>
      <c r="G7" s="198" t="s">
        <v>58</v>
      </c>
      <c r="H7" s="198" t="s">
        <v>59</v>
      </c>
      <c r="I7" s="198" t="s">
        <v>60</v>
      </c>
      <c r="J7" s="198" t="s">
        <v>61</v>
      </c>
      <c r="K7" s="198" t="s">
        <v>62</v>
      </c>
      <c r="L7" s="198" t="s">
        <v>63</v>
      </c>
      <c r="M7" s="198" t="s">
        <v>64</v>
      </c>
      <c r="N7" s="4" t="s">
        <v>0</v>
      </c>
    </row>
    <row r="8" spans="1:14" x14ac:dyDescent="0.2">
      <c r="A8" s="5" t="s">
        <v>23</v>
      </c>
      <c r="B8" s="44"/>
      <c r="C8" s="45">
        <f t="shared" ref="C8:M8" si="4">C3/C5</f>
        <v>0.28648787965539585</v>
      </c>
      <c r="D8" s="45">
        <f t="shared" si="4"/>
        <v>0.25562887404236084</v>
      </c>
      <c r="E8" s="45">
        <f t="shared" si="4"/>
        <v>0.23061061612162814</v>
      </c>
      <c r="F8" s="45">
        <f t="shared" si="4"/>
        <v>0.21793971330666584</v>
      </c>
      <c r="G8" s="45">
        <f t="shared" si="4"/>
        <v>0.20205303678357575</v>
      </c>
      <c r="H8" s="45">
        <f t="shared" si="4"/>
        <v>0.19290702648845956</v>
      </c>
      <c r="I8" s="45">
        <f t="shared" si="4"/>
        <v>0.21455766192733017</v>
      </c>
      <c r="J8" s="45">
        <f t="shared" si="4"/>
        <v>0.20865613628281143</v>
      </c>
      <c r="K8" s="45">
        <f t="shared" si="4"/>
        <v>0.19695722049054157</v>
      </c>
      <c r="L8" s="45">
        <f t="shared" si="4"/>
        <v>0.17905782758584704</v>
      </c>
      <c r="M8" s="45">
        <f t="shared" si="4"/>
        <v>0.17259476914141611</v>
      </c>
      <c r="N8" s="45">
        <f>N3/N5</f>
        <v>0.1996252424230901</v>
      </c>
    </row>
    <row r="9" spans="1:14" x14ac:dyDescent="0.2">
      <c r="A9" s="5" t="s">
        <v>1</v>
      </c>
      <c r="B9" s="44">
        <f>+B4/B5</f>
        <v>1</v>
      </c>
      <c r="C9" s="44">
        <f>C4/C5</f>
        <v>0.71351212034460409</v>
      </c>
      <c r="D9" s="44">
        <f t="shared" ref="D9:M9" si="5">+D4/D5</f>
        <v>0.74437112595763921</v>
      </c>
      <c r="E9" s="44">
        <f t="shared" si="5"/>
        <v>0.76938938387837186</v>
      </c>
      <c r="F9" s="44">
        <f t="shared" si="5"/>
        <v>0.78206028669333416</v>
      </c>
      <c r="G9" s="44">
        <f t="shared" si="5"/>
        <v>0.79794696321642433</v>
      </c>
      <c r="H9" s="44">
        <f t="shared" si="5"/>
        <v>0.80709297351154041</v>
      </c>
      <c r="I9" s="44">
        <f t="shared" si="5"/>
        <v>0.78544233807266994</v>
      </c>
      <c r="J9" s="44">
        <f t="shared" si="5"/>
        <v>0.79134386371718868</v>
      </c>
      <c r="K9" s="44">
        <f t="shared" si="5"/>
        <v>0.80304277950945835</v>
      </c>
      <c r="L9" s="44">
        <f t="shared" si="5"/>
        <v>0.8209421724141529</v>
      </c>
      <c r="M9" s="44">
        <f t="shared" si="5"/>
        <v>0.82740523085858397</v>
      </c>
      <c r="N9" s="45">
        <f>N4/N5</f>
        <v>0.8003747575769099</v>
      </c>
    </row>
    <row r="10" spans="1:14" ht="10.8" thickBot="1" x14ac:dyDescent="0.25">
      <c r="A10" s="19" t="s">
        <v>12</v>
      </c>
      <c r="B10" s="190">
        <f>+B9</f>
        <v>1</v>
      </c>
      <c r="C10" s="190">
        <f>SUM(C8+C9)</f>
        <v>1</v>
      </c>
      <c r="D10" s="190">
        <f>D8+D9</f>
        <v>1</v>
      </c>
      <c r="E10" s="190">
        <f t="shared" ref="E10:J10" si="6">SUM(E8+E9)</f>
        <v>1</v>
      </c>
      <c r="F10" s="190">
        <f t="shared" si="6"/>
        <v>1</v>
      </c>
      <c r="G10" s="190">
        <f t="shared" si="6"/>
        <v>1</v>
      </c>
      <c r="H10" s="190">
        <f t="shared" si="6"/>
        <v>1</v>
      </c>
      <c r="I10" s="190">
        <f t="shared" si="6"/>
        <v>1</v>
      </c>
      <c r="J10" s="190">
        <f t="shared" si="6"/>
        <v>1</v>
      </c>
      <c r="K10" s="190">
        <f>SUM(K8+K9)</f>
        <v>0.99999999999999989</v>
      </c>
      <c r="L10" s="190">
        <f t="shared" ref="L10" si="7">SUM(L8+L9)</f>
        <v>1</v>
      </c>
      <c r="M10" s="190">
        <f>SUM(M8+M9)</f>
        <v>1</v>
      </c>
      <c r="N10" s="190">
        <f>SUM(N8:N9)</f>
        <v>1</v>
      </c>
    </row>
    <row r="11" spans="1:14" ht="15.6" customHeight="1" x14ac:dyDescent="0.2"/>
    <row r="12" spans="1:14" ht="13.2" customHeight="1" x14ac:dyDescent="0.2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</row>
    <row r="13" spans="1:14" x14ac:dyDescent="0.2">
      <c r="A13" s="16" t="s">
        <v>19</v>
      </c>
      <c r="B13" s="198" t="s">
        <v>69</v>
      </c>
      <c r="C13" s="198" t="s">
        <v>70</v>
      </c>
      <c r="D13" s="198" t="s">
        <v>71</v>
      </c>
      <c r="E13" s="198" t="s">
        <v>72</v>
      </c>
      <c r="F13" s="198" t="s">
        <v>73</v>
      </c>
      <c r="G13" s="198" t="s">
        <v>74</v>
      </c>
      <c r="H13" s="198" t="s">
        <v>75</v>
      </c>
      <c r="I13" s="198" t="s">
        <v>76</v>
      </c>
      <c r="J13" s="198" t="s">
        <v>77</v>
      </c>
      <c r="K13" s="198" t="s">
        <v>78</v>
      </c>
      <c r="L13" s="198" t="s">
        <v>79</v>
      </c>
      <c r="M13" s="198" t="s">
        <v>80</v>
      </c>
      <c r="N13" s="4" t="s">
        <v>0</v>
      </c>
    </row>
    <row r="14" spans="1:14" x14ac:dyDescent="0.2">
      <c r="A14" s="5" t="s">
        <v>23</v>
      </c>
      <c r="B14" s="7"/>
      <c r="C14" s="7">
        <f>+'[1]NOV 2021'!$I$17</f>
        <v>2599</v>
      </c>
      <c r="D14" s="7">
        <f>+'[1]DEC 2021'!$I$17</f>
        <v>2126</v>
      </c>
      <c r="E14" s="7">
        <f>+'[1]JAN 2022'!$I$17</f>
        <v>1972</v>
      </c>
      <c r="F14" s="7">
        <f>+'[1]FEB 2022'!$I$17</f>
        <v>1849</v>
      </c>
      <c r="G14" s="7">
        <f>+'[1]MAR 2022'!$I$17</f>
        <v>2179</v>
      </c>
      <c r="H14" s="7">
        <f>+'[1]APR 2022'!$I$17</f>
        <v>1760</v>
      </c>
      <c r="I14" s="7">
        <f>+'[1]MAY 2022'!$I$18</f>
        <v>2018</v>
      </c>
      <c r="J14" s="7">
        <f>+'[1]JUN 2022'!$I$18</f>
        <v>1854</v>
      </c>
      <c r="K14" s="7">
        <f>+'[1]JUL 2022'!$I$18</f>
        <v>1600</v>
      </c>
      <c r="L14" s="7">
        <f>+'[1]AUG 2022'!$I$18</f>
        <v>1784</v>
      </c>
      <c r="M14" s="7">
        <f>+'[1]SEP 2022'!$I$18</f>
        <v>1546</v>
      </c>
      <c r="N14" s="7">
        <f>SUM(B14:M14)</f>
        <v>21287</v>
      </c>
    </row>
    <row r="15" spans="1:14" x14ac:dyDescent="0.2">
      <c r="A15" s="5" t="s">
        <v>1</v>
      </c>
      <c r="B15" s="7">
        <f>+'[5]OCT 2021'!$I$17</f>
        <v>7201</v>
      </c>
      <c r="C15" s="7">
        <f>+'[5]NOV 2021'!$I$19</f>
        <v>6694</v>
      </c>
      <c r="D15" s="7">
        <f>+'[5]DEC 2021'!$I$19</f>
        <v>6395</v>
      </c>
      <c r="E15" s="7">
        <f>+'[5]JAN 2022'!$I$19</f>
        <v>6779</v>
      </c>
      <c r="F15" s="7">
        <f>+'[5]FEB 2022'!$I$19</f>
        <v>6847</v>
      </c>
      <c r="G15" s="7">
        <f>+'[5]MAR 2022'!$I$19</f>
        <v>8886</v>
      </c>
      <c r="H15" s="7">
        <f>+'[5]APR 2022'!$I$19</f>
        <v>7612</v>
      </c>
      <c r="I15" s="7">
        <f>+'[5]MAY 2022'!$I$16</f>
        <v>7639</v>
      </c>
      <c r="J15" s="7">
        <f>+'[5]JUN 2022'!$I$16</f>
        <v>7292</v>
      </c>
      <c r="K15" s="7">
        <f>+'[5]JUL 2022'!$I$16</f>
        <v>6729</v>
      </c>
      <c r="L15" s="7">
        <f>+'[5]AUG 2022'!$I$16</f>
        <v>8440</v>
      </c>
      <c r="M15" s="7">
        <f>+'[5]SEP 2022'!$I$16</f>
        <v>7650</v>
      </c>
      <c r="N15" s="7">
        <f>SUM(B15:M15)</f>
        <v>88164</v>
      </c>
    </row>
    <row r="16" spans="1:14" ht="15" customHeight="1" x14ac:dyDescent="0.2">
      <c r="A16" s="6" t="s">
        <v>11</v>
      </c>
      <c r="B16" s="159">
        <f t="shared" ref="B16" si="8">SUM(B15:B15)</f>
        <v>7201</v>
      </c>
      <c r="C16" s="159">
        <f t="shared" ref="C16:G16" si="9">SUM(C14:C15)</f>
        <v>9293</v>
      </c>
      <c r="D16" s="159">
        <f t="shared" si="9"/>
        <v>8521</v>
      </c>
      <c r="E16" s="159">
        <f t="shared" si="9"/>
        <v>8751</v>
      </c>
      <c r="F16" s="159">
        <f t="shared" si="9"/>
        <v>8696</v>
      </c>
      <c r="G16" s="159">
        <f t="shared" si="9"/>
        <v>11065</v>
      </c>
      <c r="H16" s="159">
        <f t="shared" ref="H16:N16" si="10">SUM(H14:H15)</f>
        <v>9372</v>
      </c>
      <c r="I16" s="159">
        <f>SUM(I14:I15)</f>
        <v>9657</v>
      </c>
      <c r="J16" s="159">
        <f>SUM(J14:J15)</f>
        <v>9146</v>
      </c>
      <c r="K16" s="159">
        <f t="shared" si="10"/>
        <v>8329</v>
      </c>
      <c r="L16" s="159">
        <f>SUM(L14:L15)</f>
        <v>10224</v>
      </c>
      <c r="M16" s="159">
        <f>SUM(M14:M15)</f>
        <v>9196</v>
      </c>
      <c r="N16" s="159">
        <f t="shared" si="10"/>
        <v>109451</v>
      </c>
    </row>
    <row r="17" spans="1:14" ht="13.95" customHeight="1" x14ac:dyDescent="0.2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</row>
    <row r="18" spans="1:14" x14ac:dyDescent="0.2">
      <c r="A18" s="16" t="s">
        <v>20</v>
      </c>
      <c r="B18" s="198" t="s">
        <v>69</v>
      </c>
      <c r="C18" s="198" t="s">
        <v>70</v>
      </c>
      <c r="D18" s="198" t="s">
        <v>71</v>
      </c>
      <c r="E18" s="198" t="s">
        <v>72</v>
      </c>
      <c r="F18" s="198" t="s">
        <v>73</v>
      </c>
      <c r="G18" s="198" t="s">
        <v>74</v>
      </c>
      <c r="H18" s="198" t="s">
        <v>75</v>
      </c>
      <c r="I18" s="198" t="s">
        <v>76</v>
      </c>
      <c r="J18" s="198" t="s">
        <v>77</v>
      </c>
      <c r="K18" s="198" t="s">
        <v>78</v>
      </c>
      <c r="L18" s="198" t="s">
        <v>79</v>
      </c>
      <c r="M18" s="198" t="s">
        <v>80</v>
      </c>
      <c r="N18" s="4" t="s">
        <v>0</v>
      </c>
    </row>
    <row r="19" spans="1:14" x14ac:dyDescent="0.2">
      <c r="A19" s="5" t="s">
        <v>23</v>
      </c>
      <c r="B19" s="44"/>
      <c r="C19" s="45">
        <f t="shared" ref="C19:M19" si="11">C14/C16</f>
        <v>0.27967287205423436</v>
      </c>
      <c r="D19" s="45">
        <f t="shared" si="11"/>
        <v>0.24950123224973594</v>
      </c>
      <c r="E19" s="45">
        <f t="shared" si="11"/>
        <v>0.22534567478002515</v>
      </c>
      <c r="F19" s="45">
        <f t="shared" si="11"/>
        <v>0.21262649494020239</v>
      </c>
      <c r="G19" s="45">
        <f t="shared" si="11"/>
        <v>0.19692724807953005</v>
      </c>
      <c r="H19" s="45">
        <f t="shared" si="11"/>
        <v>0.18779342723004694</v>
      </c>
      <c r="I19" s="45">
        <f t="shared" si="11"/>
        <v>0.2089675882779331</v>
      </c>
      <c r="J19" s="45">
        <f t="shared" si="11"/>
        <v>0.20271156789853487</v>
      </c>
      <c r="K19" s="45">
        <f t="shared" si="11"/>
        <v>0.19209989194381077</v>
      </c>
      <c r="L19" s="45">
        <f t="shared" si="11"/>
        <v>0.17449139280125195</v>
      </c>
      <c r="M19" s="45">
        <f t="shared" si="11"/>
        <v>0.16811657242279252</v>
      </c>
      <c r="N19" s="45">
        <f>N14/N16</f>
        <v>0.19448885802779325</v>
      </c>
    </row>
    <row r="20" spans="1:14" x14ac:dyDescent="0.2">
      <c r="A20" s="5" t="s">
        <v>1</v>
      </c>
      <c r="B20" s="45">
        <f>+B15/B16</f>
        <v>1</v>
      </c>
      <c r="C20" s="45">
        <f>C15/C16</f>
        <v>0.72032712794576559</v>
      </c>
      <c r="D20" s="45">
        <f>+D15/D16</f>
        <v>0.75049876775026403</v>
      </c>
      <c r="E20" s="45">
        <f>+E15/E16</f>
        <v>0.7746543252199749</v>
      </c>
      <c r="F20" s="45">
        <f>+F15/F16</f>
        <v>0.78737350505979764</v>
      </c>
      <c r="G20" s="45">
        <f t="shared" ref="G20:M20" si="12">+G15/G16</f>
        <v>0.8030727519204699</v>
      </c>
      <c r="H20" s="45">
        <f t="shared" si="12"/>
        <v>0.81220657276995301</v>
      </c>
      <c r="I20" s="45">
        <f t="shared" si="12"/>
        <v>0.79103241172206684</v>
      </c>
      <c r="J20" s="45">
        <f t="shared" si="12"/>
        <v>0.79728843210146516</v>
      </c>
      <c r="K20" s="45">
        <f t="shared" si="12"/>
        <v>0.80790010805618917</v>
      </c>
      <c r="L20" s="45">
        <f t="shared" si="12"/>
        <v>0.82550860719874808</v>
      </c>
      <c r="M20" s="45">
        <f t="shared" si="12"/>
        <v>0.83188342757720746</v>
      </c>
      <c r="N20" s="45">
        <f>N15/N16</f>
        <v>0.80551114197220675</v>
      </c>
    </row>
    <row r="21" spans="1:14" s="8" customFormat="1" x14ac:dyDescent="0.2">
      <c r="A21" s="10" t="s">
        <v>12</v>
      </c>
      <c r="B21" s="192">
        <f>+B20</f>
        <v>1</v>
      </c>
      <c r="C21" s="192">
        <f t="shared" ref="C21:G21" si="13">SUM(C19+C20)</f>
        <v>1</v>
      </c>
      <c r="D21" s="192">
        <f t="shared" si="13"/>
        <v>1</v>
      </c>
      <c r="E21" s="192">
        <f t="shared" si="13"/>
        <v>1</v>
      </c>
      <c r="F21" s="192">
        <f t="shared" si="13"/>
        <v>1</v>
      </c>
      <c r="G21" s="192">
        <f t="shared" si="13"/>
        <v>1</v>
      </c>
      <c r="H21" s="192">
        <f t="shared" ref="H21:M21" si="14">SUM(H19+H20)</f>
        <v>1</v>
      </c>
      <c r="I21" s="192">
        <f t="shared" si="14"/>
        <v>1</v>
      </c>
      <c r="J21" s="192">
        <f t="shared" si="14"/>
        <v>1</v>
      </c>
      <c r="K21" s="192">
        <f t="shared" si="14"/>
        <v>1</v>
      </c>
      <c r="L21" s="192">
        <f t="shared" si="14"/>
        <v>1</v>
      </c>
      <c r="M21" s="192">
        <f t="shared" si="14"/>
        <v>1</v>
      </c>
      <c r="N21" s="192">
        <f>SUM(N19:N20)</f>
        <v>1</v>
      </c>
    </row>
    <row r="22" spans="1:14" ht="13.2" customHeight="1" x14ac:dyDescent="0.2">
      <c r="A22" s="95"/>
      <c r="B22" s="95" t="s">
        <v>26</v>
      </c>
      <c r="C22" s="95" t="s">
        <v>27</v>
      </c>
      <c r="D22" s="95" t="s">
        <v>35</v>
      </c>
      <c r="E22" s="95" t="s">
        <v>36</v>
      </c>
      <c r="F22" s="95" t="s">
        <v>37</v>
      </c>
      <c r="G22" s="95" t="s">
        <v>28</v>
      </c>
      <c r="H22" s="95" t="s">
        <v>29</v>
      </c>
      <c r="I22" s="95" t="s">
        <v>30</v>
      </c>
      <c r="J22" s="95" t="s">
        <v>31</v>
      </c>
      <c r="K22" s="95" t="s">
        <v>32</v>
      </c>
      <c r="L22" s="95" t="s">
        <v>33</v>
      </c>
      <c r="M22" s="95" t="s">
        <v>34</v>
      </c>
      <c r="N22" s="95"/>
    </row>
    <row r="23" spans="1:14" x14ac:dyDescent="0.2">
      <c r="A23" s="16" t="s">
        <v>10</v>
      </c>
      <c r="B23" s="198" t="s">
        <v>69</v>
      </c>
      <c r="C23" s="198" t="s">
        <v>70</v>
      </c>
      <c r="D23" s="198" t="s">
        <v>71</v>
      </c>
      <c r="E23" s="198" t="s">
        <v>72</v>
      </c>
      <c r="F23" s="198" t="s">
        <v>73</v>
      </c>
      <c r="G23" s="198" t="s">
        <v>74</v>
      </c>
      <c r="H23" s="198" t="s">
        <v>75</v>
      </c>
      <c r="I23" s="198" t="s">
        <v>76</v>
      </c>
      <c r="J23" s="198" t="s">
        <v>77</v>
      </c>
      <c r="K23" s="198" t="s">
        <v>78</v>
      </c>
      <c r="L23" s="198" t="s">
        <v>79</v>
      </c>
      <c r="M23" s="198" t="s">
        <v>80</v>
      </c>
      <c r="N23" s="4" t="s">
        <v>0</v>
      </c>
    </row>
    <row r="24" spans="1:14" x14ac:dyDescent="0.2">
      <c r="A24" s="5" t="s">
        <v>1</v>
      </c>
      <c r="B24" s="170">
        <f t="shared" ref="B24:M24" si="15">+B4/B15</f>
        <v>458.55320094431329</v>
      </c>
      <c r="C24" s="170">
        <f t="shared" si="15"/>
        <v>458.55703615177771</v>
      </c>
      <c r="D24" s="170">
        <f t="shared" si="15"/>
        <v>458.38711493354191</v>
      </c>
      <c r="E24" s="170">
        <f t="shared" si="15"/>
        <v>458.47753355952199</v>
      </c>
      <c r="F24" s="170">
        <f t="shared" si="15"/>
        <v>458.26832189279975</v>
      </c>
      <c r="G24" s="170">
        <f t="shared" si="15"/>
        <v>458.52694125590813</v>
      </c>
      <c r="H24" s="170">
        <f t="shared" si="15"/>
        <v>458.02080924855488</v>
      </c>
      <c r="I24" s="170">
        <f t="shared" si="15"/>
        <v>458.19903128681767</v>
      </c>
      <c r="J24" s="170">
        <f t="shared" si="15"/>
        <v>457.97652221612725</v>
      </c>
      <c r="K24" s="170">
        <f t="shared" si="15"/>
        <v>458.55205825531289</v>
      </c>
      <c r="L24" s="170">
        <f t="shared" si="15"/>
        <v>458.57592417061613</v>
      </c>
      <c r="M24" s="170">
        <f t="shared" si="15"/>
        <v>458.25798692810457</v>
      </c>
      <c r="N24" s="171">
        <f>N4/N15</f>
        <v>458.36297808629365</v>
      </c>
    </row>
    <row r="25" spans="1:14" s="13" customFormat="1" x14ac:dyDescent="0.2">
      <c r="A25" s="93" t="s">
        <v>10</v>
      </c>
      <c r="B25" s="158">
        <f t="shared" ref="B25:M25" si="16">+B5/B16</f>
        <v>458.55320094431329</v>
      </c>
      <c r="C25" s="158">
        <f t="shared" si="16"/>
        <v>462.93687721941251</v>
      </c>
      <c r="D25" s="158">
        <f t="shared" si="16"/>
        <v>462.16054453702623</v>
      </c>
      <c r="E25" s="158">
        <f>+E5/E16</f>
        <v>461.61490115415381</v>
      </c>
      <c r="F25" s="158">
        <f>+F5/F16</f>
        <v>461.38173873045076</v>
      </c>
      <c r="G25" s="158">
        <f>+G5/G16</f>
        <v>461.47239042024393</v>
      </c>
      <c r="H25" s="158">
        <f>+H5/H16</f>
        <v>460.92274861288945</v>
      </c>
      <c r="I25" s="158">
        <f t="shared" si="16"/>
        <v>461.46008077042558</v>
      </c>
      <c r="J25" s="158">
        <f>+J5/J16</f>
        <v>461.41683796195053</v>
      </c>
      <c r="K25" s="158">
        <f t="shared" si="16"/>
        <v>461.32568135430432</v>
      </c>
      <c r="L25" s="158">
        <f>+L5/L16</f>
        <v>461.12672143974964</v>
      </c>
      <c r="M25" s="158">
        <f t="shared" si="16"/>
        <v>460.73823401478904</v>
      </c>
      <c r="N25" s="174">
        <f>N5/N16</f>
        <v>461.30451069428324</v>
      </c>
    </row>
    <row r="26" spans="1:14" ht="11.25" customHeight="1" x14ac:dyDescent="0.2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</row>
    <row r="29" spans="1:14" x14ac:dyDescent="0.2">
      <c r="A29" s="3" t="s">
        <v>81</v>
      </c>
    </row>
  </sheetData>
  <pageMargins left="0.45" right="0.45" top="0.5" bottom="0.5" header="0.3" footer="0.3"/>
  <pageSetup scale="90" fitToWidth="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7"/>
  <sheetViews>
    <sheetView topLeftCell="C7" zoomScale="130" zoomScaleNormal="130" zoomScalePageLayoutView="110" workbookViewId="0">
      <selection activeCell="M18" sqref="M18"/>
    </sheetView>
  </sheetViews>
  <sheetFormatPr defaultColWidth="9.109375" defaultRowHeight="10.199999999999999" x14ac:dyDescent="0.2"/>
  <cols>
    <col min="1" max="1" width="11.6640625" style="3" customWidth="1"/>
    <col min="2" max="2" width="12" style="1" bestFit="1" customWidth="1"/>
    <col min="3" max="3" width="10.6640625" style="1" bestFit="1" customWidth="1"/>
    <col min="4" max="5" width="12" style="1" bestFit="1" customWidth="1"/>
    <col min="6" max="11" width="10.6640625" style="1" bestFit="1" customWidth="1"/>
    <col min="12" max="12" width="11.109375" style="1" bestFit="1" customWidth="1"/>
    <col min="13" max="13" width="12.33203125" style="1" bestFit="1" customWidth="1"/>
    <col min="14" max="14" width="12" style="1" bestFit="1" customWidth="1"/>
    <col min="15" max="16384" width="9.109375" style="1"/>
  </cols>
  <sheetData>
    <row r="1" spans="1:14" x14ac:dyDescent="0.2">
      <c r="A1" s="107" t="s">
        <v>51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x14ac:dyDescent="0.2">
      <c r="A2" s="17" t="s">
        <v>3</v>
      </c>
      <c r="B2" s="198" t="s">
        <v>69</v>
      </c>
      <c r="C2" s="198" t="s">
        <v>70</v>
      </c>
      <c r="D2" s="198" t="s">
        <v>71</v>
      </c>
      <c r="E2" s="198" t="s">
        <v>72</v>
      </c>
      <c r="F2" s="198" t="s">
        <v>73</v>
      </c>
      <c r="G2" s="198" t="s">
        <v>74</v>
      </c>
      <c r="H2" s="198" t="s">
        <v>75</v>
      </c>
      <c r="I2" s="198" t="s">
        <v>76</v>
      </c>
      <c r="J2" s="198" t="s">
        <v>77</v>
      </c>
      <c r="K2" s="198" t="s">
        <v>78</v>
      </c>
      <c r="L2" s="198" t="s">
        <v>79</v>
      </c>
      <c r="M2" s="198" t="s">
        <v>80</v>
      </c>
      <c r="N2" s="4" t="s">
        <v>0</v>
      </c>
    </row>
    <row r="3" spans="1:14" x14ac:dyDescent="0.2">
      <c r="A3" s="5" t="s">
        <v>8</v>
      </c>
      <c r="B3" s="143">
        <f>+'[3]Oct 2021'!$J$18</f>
        <v>128450.40000000001</v>
      </c>
      <c r="C3" s="143">
        <f>+'[3]Nov 2021'!$J$18</f>
        <v>120915.6</v>
      </c>
      <c r="D3" s="143">
        <f>+'[3]Dec 2021'!$J$18</f>
        <v>111945.59999999999</v>
      </c>
      <c r="E3" s="143">
        <f>+'[3]Jan 2022'!$J$18</f>
        <v>123068.4</v>
      </c>
      <c r="F3" s="143">
        <f>+'[3]Feb 2022'!$J$18</f>
        <v>96517.200000000012</v>
      </c>
      <c r="G3" s="143">
        <f>+'[3]Mar 2022'!$J$18</f>
        <v>130962</v>
      </c>
      <c r="H3" s="143">
        <f>+'[3]Apr 2022'!$J$18</f>
        <v>114098.4</v>
      </c>
      <c r="I3" s="143">
        <f>+'[3]May 2022'!$J$18</f>
        <v>94005.599999999991</v>
      </c>
      <c r="J3" s="143">
        <f>+'[3]Jun 2022'!$J$18</f>
        <v>82882.8</v>
      </c>
      <c r="K3" s="143">
        <f>+'[3]Jul 2022'!$J$18</f>
        <v>98670</v>
      </c>
      <c r="L3" s="143">
        <f>+'[3]Aug 2022'!$J$18</f>
        <v>102616.8</v>
      </c>
      <c r="M3" s="143">
        <f>+'[3]Sep 2022'!$J$18</f>
        <v>69248.399999999994</v>
      </c>
      <c r="N3" s="144">
        <f>SUM(B3:M3)</f>
        <v>1273381.2</v>
      </c>
    </row>
    <row r="4" spans="1:14" x14ac:dyDescent="0.2">
      <c r="A4" s="5" t="s">
        <v>9</v>
      </c>
      <c r="B4" s="143">
        <f>+'[2]Oct 2021'!$J$16</f>
        <v>101228.40000000001</v>
      </c>
      <c r="C4" s="143">
        <f>+'[2]Nov 2021'!$J$16</f>
        <v>97050.72</v>
      </c>
      <c r="D4" s="143">
        <f>+'[2]Dec 2021'!$J$16</f>
        <v>79697.279999999999</v>
      </c>
      <c r="E4" s="143">
        <f>+'[2]Jan 2022'!$J$16</f>
        <v>106691.51999999999</v>
      </c>
      <c r="F4" s="143">
        <f>+'[2]Feb 2022'!$J$16</f>
        <v>100907.04</v>
      </c>
      <c r="G4" s="143">
        <f>+'[2]Mar 2022'!$J$16</f>
        <v>118903.2</v>
      </c>
      <c r="H4" s="143">
        <f>+'[2]Apr 2022'!$J$16</f>
        <v>104442.00000000001</v>
      </c>
      <c r="I4" s="143">
        <f>+'[2]May 2022'!$J$17</f>
        <v>101228.4</v>
      </c>
      <c r="J4" s="143">
        <f>+'[2]Jun 2022'!$J$17</f>
        <v>114404.15999999999</v>
      </c>
      <c r="K4" s="143">
        <f>+'[2]Jul 2022'!$J$17</f>
        <v>83874.959999999992</v>
      </c>
      <c r="L4" s="143">
        <f>+'[2]Aug 2022'!$J$17</f>
        <v>85160.4</v>
      </c>
      <c r="M4" s="143">
        <f>+'[2]Sep 2022'!$J$17</f>
        <v>109262.40000000001</v>
      </c>
      <c r="N4" s="144">
        <f t="shared" ref="N4:N7" si="0">SUM(B4:M4)</f>
        <v>1202850.48</v>
      </c>
    </row>
    <row r="5" spans="1:14" x14ac:dyDescent="0.2">
      <c r="A5" s="5" t="s">
        <v>23</v>
      </c>
      <c r="B5" s="143">
        <f>+'[1]OCT 2021'!$J$18</f>
        <v>3420.56</v>
      </c>
      <c r="C5" s="143">
        <f>+'[1]NOV 2021'!$J$23</f>
        <v>7152.08</v>
      </c>
      <c r="D5" s="143">
        <f>+'[1]DEC 2021'!$J$23</f>
        <v>4042.4799999999996</v>
      </c>
      <c r="E5" s="143">
        <f>+'[1]JAN 2022'!$J$23</f>
        <v>9017.84</v>
      </c>
      <c r="F5" s="143">
        <f>+'[1]FEB 2022'!$J$23</f>
        <v>3731.52</v>
      </c>
      <c r="G5" s="143">
        <f>+'[1]MAR 2022'!$J$23</f>
        <v>3731.5199999999995</v>
      </c>
      <c r="H5" s="143">
        <f>+'[1]APR 2022'!$J$23</f>
        <v>4975.3599999999997</v>
      </c>
      <c r="I5" s="143">
        <f>+'[1]MAY 2022'!$J$24</f>
        <v>3109.6</v>
      </c>
      <c r="J5" s="143">
        <f>+'[1]JUN 2022'!$J$24</f>
        <v>4042.48</v>
      </c>
      <c r="K5" s="143">
        <f>+'[1]JUL 2022'!$J$24</f>
        <v>4042.4799999999996</v>
      </c>
      <c r="L5" s="143">
        <f>+'[1]AUG 2022'!$J$24</f>
        <v>3731.52</v>
      </c>
      <c r="M5" s="143">
        <f>+'[1]SEP 2022'!$J$24</f>
        <v>3109.6</v>
      </c>
      <c r="N5" s="144">
        <f>SUM(B5:M5)</f>
        <v>54107.039999999994</v>
      </c>
    </row>
    <row r="6" spans="1:14" x14ac:dyDescent="0.2">
      <c r="A6" s="5" t="s">
        <v>24</v>
      </c>
      <c r="B6" s="143">
        <f>+'[4]OCT 2021'!$J$26</f>
        <v>431770.19999999995</v>
      </c>
      <c r="C6" s="143">
        <f>+'[4]NOV 2021'!$J$21</f>
        <v>348512.52</v>
      </c>
      <c r="D6" s="143">
        <f>+'[4]DEC 2021'!$J$21</f>
        <v>306539.64</v>
      </c>
      <c r="E6" s="143">
        <f>+'[4]JAN 2022'!$J$21</f>
        <v>314796.59999999998</v>
      </c>
      <c r="F6" s="143">
        <f>+'[4]FEB 2022'!$J$21</f>
        <v>339567.48</v>
      </c>
      <c r="G6" s="143">
        <f>+'[4]MAR 2022'!$J$21</f>
        <v>450348.36</v>
      </c>
      <c r="H6" s="143">
        <f>+'[4]APR 2022'!$J$21</f>
        <v>378444</v>
      </c>
      <c r="I6" s="143">
        <f>+'[4]MAY 2022'!$J$20</f>
        <v>378099.95999999996</v>
      </c>
      <c r="J6" s="143">
        <f>+'[4]JUN 2022'!$J$20</f>
        <v>356769.48</v>
      </c>
      <c r="K6" s="143">
        <f>+'[4]JUL 2022'!$J$20</f>
        <v>339567.48000000004</v>
      </c>
      <c r="L6" s="143">
        <f>+'[4]AUG 2022'!$J$20</f>
        <v>423513.24</v>
      </c>
      <c r="M6" s="143">
        <f>+'[4]SEP 2022'!$J$20</f>
        <v>369154.92000000004</v>
      </c>
      <c r="N6" s="144">
        <f t="shared" si="0"/>
        <v>4437083.88</v>
      </c>
    </row>
    <row r="7" spans="1:14" x14ac:dyDescent="0.2">
      <c r="A7" s="5" t="s">
        <v>1</v>
      </c>
      <c r="B7" s="143">
        <f>+'[5]OCT 2021'!$J$23</f>
        <v>37937.120000000003</v>
      </c>
      <c r="C7" s="143">
        <f>+'[5]NOV 2021'!$J$25</f>
        <v>55661.840000000004</v>
      </c>
      <c r="D7" s="143">
        <f>+'[5]DEC 2021'!$J$25</f>
        <v>48820.72</v>
      </c>
      <c r="E7" s="143">
        <f>+'[5]JAN 2022'!$J$25</f>
        <v>43534.399999999994</v>
      </c>
      <c r="F7" s="143">
        <f>+'[5]FEB 2022'!$J$25</f>
        <v>43845.36</v>
      </c>
      <c r="G7" s="143">
        <f>+'[5]MAR 2022'!$J$25</f>
        <v>63746.8</v>
      </c>
      <c r="H7" s="143">
        <f>+'[5]APR 2022'!$J$25</f>
        <v>48198.8</v>
      </c>
      <c r="I7" s="143">
        <f>+'[5]MAY 2022'!$J$22</f>
        <v>61881.039999999994</v>
      </c>
      <c r="J7" s="143">
        <f>+'[5]JUN 2022'!$J$22</f>
        <v>46954.96</v>
      </c>
      <c r="K7" s="143">
        <f>+'[5]JUL 2022'!$J$22</f>
        <v>53174.159999999996</v>
      </c>
      <c r="L7" s="143">
        <f>+'[5]AUG 2022'!$J$22</f>
        <v>51619.360000000001</v>
      </c>
      <c r="M7" s="143">
        <f>+'[5]SEP 2022'!$J$22</f>
        <v>45400.160000000003</v>
      </c>
      <c r="N7" s="144">
        <f t="shared" si="0"/>
        <v>600774.72</v>
      </c>
    </row>
    <row r="8" spans="1:14" x14ac:dyDescent="0.2">
      <c r="A8" s="5"/>
      <c r="B8" s="144"/>
      <c r="C8" s="144"/>
      <c r="D8" s="144"/>
      <c r="E8" s="144"/>
      <c r="F8" s="144"/>
      <c r="G8" s="144"/>
      <c r="H8" s="143"/>
      <c r="I8" s="144"/>
      <c r="J8" s="144"/>
      <c r="K8" s="144"/>
      <c r="L8" s="143"/>
      <c r="M8" s="144"/>
      <c r="N8" s="144"/>
    </row>
    <row r="9" spans="1:14" x14ac:dyDescent="0.2">
      <c r="A9" s="6" t="s">
        <v>5</v>
      </c>
      <c r="B9" s="157">
        <f>SUM(B3:B8)</f>
        <v>702806.67999999993</v>
      </c>
      <c r="C9" s="157">
        <f t="shared" ref="C9:N9" si="1">SUM(C3:C8)</f>
        <v>629292.76</v>
      </c>
      <c r="D9" s="157">
        <f t="shared" ref="D9:I9" si="2">SUM(D3:D8)</f>
        <v>551045.72</v>
      </c>
      <c r="E9" s="158">
        <f t="shared" si="2"/>
        <v>597108.76</v>
      </c>
      <c r="F9" s="157">
        <f t="shared" si="2"/>
        <v>584568.6</v>
      </c>
      <c r="G9" s="158">
        <f t="shared" si="2"/>
        <v>767691.88</v>
      </c>
      <c r="H9" s="158">
        <f t="shared" si="2"/>
        <v>650158.56000000006</v>
      </c>
      <c r="I9" s="157">
        <f t="shared" si="2"/>
        <v>638324.6</v>
      </c>
      <c r="J9" s="157">
        <f t="shared" si="1"/>
        <v>605053.87999999989</v>
      </c>
      <c r="K9" s="157">
        <f>SUM(K3:K8)</f>
        <v>579329.08000000007</v>
      </c>
      <c r="L9" s="157">
        <f>SUM(L3:L8)</f>
        <v>666641.31999999995</v>
      </c>
      <c r="M9" s="158">
        <f>SUM(M3:M8)</f>
        <v>596175.4800000001</v>
      </c>
      <c r="N9" s="157">
        <f t="shared" si="1"/>
        <v>7568197.3199999994</v>
      </c>
    </row>
    <row r="10" spans="1:14" ht="4.5" customHeight="1" x14ac:dyDescent="0.2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</row>
    <row r="11" spans="1:14" x14ac:dyDescent="0.2">
      <c r="A11" s="16" t="s">
        <v>6</v>
      </c>
      <c r="B11" s="198" t="s">
        <v>69</v>
      </c>
      <c r="C11" s="198" t="s">
        <v>70</v>
      </c>
      <c r="D11" s="198" t="s">
        <v>71</v>
      </c>
      <c r="E11" s="198" t="s">
        <v>72</v>
      </c>
      <c r="F11" s="198" t="s">
        <v>73</v>
      </c>
      <c r="G11" s="198" t="s">
        <v>74</v>
      </c>
      <c r="H11" s="198" t="s">
        <v>75</v>
      </c>
      <c r="I11" s="198" t="s">
        <v>76</v>
      </c>
      <c r="J11" s="198" t="s">
        <v>77</v>
      </c>
      <c r="K11" s="198" t="s">
        <v>78</v>
      </c>
      <c r="L11" s="198" t="s">
        <v>79</v>
      </c>
      <c r="M11" s="198" t="s">
        <v>80</v>
      </c>
      <c r="N11" s="4" t="s">
        <v>0</v>
      </c>
    </row>
    <row r="12" spans="1:14" x14ac:dyDescent="0.2">
      <c r="A12" s="5" t="s">
        <v>8</v>
      </c>
      <c r="B12" s="44">
        <f t="shared" ref="B12:M12" si="3">B3/B9</f>
        <v>0.1827677562768755</v>
      </c>
      <c r="C12" s="45">
        <f t="shared" si="3"/>
        <v>0.19214522665094702</v>
      </c>
      <c r="D12" s="45">
        <f t="shared" si="3"/>
        <v>0.20315120131955655</v>
      </c>
      <c r="E12" s="45">
        <f t="shared" si="3"/>
        <v>0.20610717551690247</v>
      </c>
      <c r="F12" s="45">
        <f t="shared" si="3"/>
        <v>0.16510842354515795</v>
      </c>
      <c r="G12" s="45">
        <f t="shared" si="3"/>
        <v>0.1705918786062971</v>
      </c>
      <c r="H12" s="45">
        <f t="shared" si="3"/>
        <v>0.17549319046110842</v>
      </c>
      <c r="I12" s="45">
        <f t="shared" si="3"/>
        <v>0.14726927334462747</v>
      </c>
      <c r="J12" s="45">
        <f t="shared" si="3"/>
        <v>0.13698416412105319</v>
      </c>
      <c r="K12" s="45">
        <f t="shared" si="3"/>
        <v>0.17031770612999436</v>
      </c>
      <c r="L12" s="45">
        <f t="shared" si="3"/>
        <v>0.15393105245861449</v>
      </c>
      <c r="M12" s="45">
        <f t="shared" si="3"/>
        <v>0.1161543913211593</v>
      </c>
      <c r="N12" s="45">
        <f>N3/N9</f>
        <v>0.1682542283398076</v>
      </c>
    </row>
    <row r="13" spans="1:14" x14ac:dyDescent="0.2">
      <c r="A13" s="5" t="s">
        <v>9</v>
      </c>
      <c r="B13" s="44">
        <f t="shared" ref="B13:N13" si="4">B4/B9</f>
        <v>0.14403448754926465</v>
      </c>
      <c r="C13" s="45">
        <f t="shared" si="4"/>
        <v>0.15422189189019114</v>
      </c>
      <c r="D13" s="45">
        <f t="shared" si="4"/>
        <v>0.1446291607164647</v>
      </c>
      <c r="E13" s="45">
        <f t="shared" si="4"/>
        <v>0.17868021229499295</v>
      </c>
      <c r="F13" s="45">
        <f t="shared" si="4"/>
        <v>0.1726179613479068</v>
      </c>
      <c r="G13" s="45">
        <f t="shared" si="4"/>
        <v>0.15488401414379946</v>
      </c>
      <c r="H13" s="45">
        <f t="shared" si="4"/>
        <v>0.16064081352708792</v>
      </c>
      <c r="I13" s="45">
        <f t="shared" si="4"/>
        <v>0.1585845195375519</v>
      </c>
      <c r="J13" s="45">
        <f t="shared" si="4"/>
        <v>0.1890809459812075</v>
      </c>
      <c r="K13" s="45">
        <f t="shared" si="4"/>
        <v>0.14477947490569607</v>
      </c>
      <c r="L13" s="45">
        <f t="shared" si="4"/>
        <v>0.12774545688227065</v>
      </c>
      <c r="M13" s="45">
        <f t="shared" si="4"/>
        <v>0.18327221374485242</v>
      </c>
      <c r="N13" s="45">
        <f t="shared" si="4"/>
        <v>0.15893487301411957</v>
      </c>
    </row>
    <row r="14" spans="1:14" x14ac:dyDescent="0.2">
      <c r="A14" s="5" t="s">
        <v>23</v>
      </c>
      <c r="B14" s="44">
        <f t="shared" ref="B14:N14" si="5">B5/B9</f>
        <v>4.8669998412650267E-3</v>
      </c>
      <c r="C14" s="45">
        <f t="shared" si="5"/>
        <v>1.1365266620896767E-2</v>
      </c>
      <c r="D14" s="45">
        <f t="shared" si="5"/>
        <v>7.3360156032062094E-3</v>
      </c>
      <c r="E14" s="45">
        <f t="shared" si="5"/>
        <v>1.5102508293463992E-2</v>
      </c>
      <c r="F14" s="45">
        <f t="shared" si="5"/>
        <v>6.3833739957979271E-3</v>
      </c>
      <c r="G14" s="45">
        <f t="shared" si="5"/>
        <v>4.8607001027547664E-3</v>
      </c>
      <c r="H14" s="45">
        <f t="shared" si="5"/>
        <v>7.6525332528114363E-3</v>
      </c>
      <c r="I14" s="45">
        <f t="shared" si="5"/>
        <v>4.8715026806110872E-3</v>
      </c>
      <c r="J14" s="45">
        <f t="shared" si="5"/>
        <v>6.6811901115318871E-3</v>
      </c>
      <c r="K14" s="45">
        <f t="shared" si="5"/>
        <v>6.9778648087197677E-3</v>
      </c>
      <c r="L14" s="45">
        <f t="shared" si="5"/>
        <v>5.5974928166768901E-3</v>
      </c>
      <c r="M14" s="45">
        <f t="shared" si="5"/>
        <v>5.2159139453370326E-3</v>
      </c>
      <c r="N14" s="45">
        <f t="shared" si="5"/>
        <v>7.1492639148050116E-3</v>
      </c>
    </row>
    <row r="15" spans="1:14" x14ac:dyDescent="0.2">
      <c r="A15" s="5" t="s">
        <v>24</v>
      </c>
      <c r="B15" s="44">
        <f t="shared" ref="B15:N15" si="6">B6/B9</f>
        <v>0.61435130354765555</v>
      </c>
      <c r="C15" s="45">
        <f t="shared" si="6"/>
        <v>0.55381619200576848</v>
      </c>
      <c r="D15" s="45">
        <f t="shared" si="6"/>
        <v>0.55628712622974374</v>
      </c>
      <c r="E15" s="45">
        <f t="shared" si="6"/>
        <v>0.527201443167573</v>
      </c>
      <c r="F15" s="45">
        <f t="shared" si="6"/>
        <v>0.58088559666051165</v>
      </c>
      <c r="G15" s="45">
        <f t="shared" si="6"/>
        <v>0.58662644705842137</v>
      </c>
      <c r="H15" s="45">
        <f t="shared" si="6"/>
        <v>0.58207954687238139</v>
      </c>
      <c r="I15" s="45">
        <f t="shared" si="6"/>
        <v>0.59233180109304884</v>
      </c>
      <c r="J15" s="45">
        <f t="shared" si="6"/>
        <v>0.58964910695226025</v>
      </c>
      <c r="K15" s="45">
        <f t="shared" si="6"/>
        <v>0.58613919397935277</v>
      </c>
      <c r="L15" s="45">
        <f t="shared" si="6"/>
        <v>0.63529401387840767</v>
      </c>
      <c r="M15" s="45">
        <f t="shared" si="6"/>
        <v>0.61920513738673044</v>
      </c>
      <c r="N15" s="45">
        <f t="shared" si="6"/>
        <v>0.58628015264274325</v>
      </c>
    </row>
    <row r="16" spans="1:14" x14ac:dyDescent="0.2">
      <c r="A16" s="5" t="s">
        <v>1</v>
      </c>
      <c r="B16" s="44">
        <f t="shared" ref="B16:N16" si="7">B7/B9</f>
        <v>5.3979452784939388E-2</v>
      </c>
      <c r="C16" s="45">
        <f t="shared" si="7"/>
        <v>8.8451422832196577E-2</v>
      </c>
      <c r="D16" s="45">
        <f t="shared" si="7"/>
        <v>8.8596496131028837E-2</v>
      </c>
      <c r="E16" s="45">
        <f t="shared" si="7"/>
        <v>7.2908660727067531E-2</v>
      </c>
      <c r="F16" s="45">
        <f t="shared" si="7"/>
        <v>7.5004644450625643E-2</v>
      </c>
      <c r="G16" s="45">
        <f t="shared" si="7"/>
        <v>8.3036960088727269E-2</v>
      </c>
      <c r="H16" s="45">
        <f t="shared" si="7"/>
        <v>7.4133915886610793E-2</v>
      </c>
      <c r="I16" s="45">
        <f t="shared" si="7"/>
        <v>9.6942903344160627E-2</v>
      </c>
      <c r="J16" s="45">
        <f t="shared" si="7"/>
        <v>7.76045928339473E-2</v>
      </c>
      <c r="K16" s="45">
        <f t="shared" si="7"/>
        <v>9.178576017623695E-2</v>
      </c>
      <c r="L16" s="45">
        <f t="shared" si="7"/>
        <v>7.7431983964030324E-2</v>
      </c>
      <c r="M16" s="45">
        <f t="shared" si="7"/>
        <v>7.6152343601920691E-2</v>
      </c>
      <c r="N16" s="45">
        <f t="shared" si="7"/>
        <v>7.9381482088524621E-2</v>
      </c>
    </row>
    <row r="17" spans="1:14" x14ac:dyDescent="0.2">
      <c r="A17" s="5"/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4" ht="10.8" thickBot="1" x14ac:dyDescent="0.25">
      <c r="A18" s="12" t="s">
        <v>12</v>
      </c>
      <c r="B18" s="190">
        <f t="shared" ref="B18:N18" si="8">SUM(B12:B17)</f>
        <v>1</v>
      </c>
      <c r="C18" s="190">
        <f t="shared" si="8"/>
        <v>0.99999999999999989</v>
      </c>
      <c r="D18" s="190">
        <f t="shared" si="8"/>
        <v>1</v>
      </c>
      <c r="E18" s="190">
        <f t="shared" ref="E18:J18" si="9">SUM(E12:E17)</f>
        <v>1</v>
      </c>
      <c r="F18" s="190">
        <f t="shared" si="9"/>
        <v>0.99999999999999989</v>
      </c>
      <c r="G18" s="190">
        <f t="shared" si="9"/>
        <v>1</v>
      </c>
      <c r="H18" s="190">
        <f t="shared" si="9"/>
        <v>1</v>
      </c>
      <c r="I18" s="190">
        <f t="shared" si="9"/>
        <v>1</v>
      </c>
      <c r="J18" s="190">
        <f t="shared" si="9"/>
        <v>1.0000000000000002</v>
      </c>
      <c r="K18" s="190">
        <f t="shared" si="8"/>
        <v>0.99999999999999989</v>
      </c>
      <c r="L18" s="190">
        <f>SUM(L12:L17)</f>
        <v>1</v>
      </c>
      <c r="M18" s="190">
        <f>SUM(M12:M17)</f>
        <v>0.99999999999999989</v>
      </c>
      <c r="N18" s="190">
        <f t="shared" si="8"/>
        <v>1</v>
      </c>
    </row>
    <row r="19" spans="1:14" ht="1.5" customHeight="1" x14ac:dyDescent="0.2"/>
    <row r="20" spans="1:14" ht="3" customHeight="1" x14ac:dyDescent="0.2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</row>
    <row r="21" spans="1:14" x14ac:dyDescent="0.2">
      <c r="A21" s="16" t="s">
        <v>19</v>
      </c>
      <c r="B21" s="198" t="s">
        <v>69</v>
      </c>
      <c r="C21" s="198" t="s">
        <v>70</v>
      </c>
      <c r="D21" s="198" t="s">
        <v>71</v>
      </c>
      <c r="E21" s="198" t="s">
        <v>72</v>
      </c>
      <c r="F21" s="198" t="s">
        <v>73</v>
      </c>
      <c r="G21" s="198" t="s">
        <v>74</v>
      </c>
      <c r="H21" s="198" t="s">
        <v>75</v>
      </c>
      <c r="I21" s="198" t="s">
        <v>76</v>
      </c>
      <c r="J21" s="198" t="s">
        <v>77</v>
      </c>
      <c r="K21" s="198" t="s">
        <v>78</v>
      </c>
      <c r="L21" s="198" t="s">
        <v>79</v>
      </c>
      <c r="M21" s="198" t="s">
        <v>80</v>
      </c>
      <c r="N21" s="4" t="s">
        <v>0</v>
      </c>
    </row>
    <row r="22" spans="1:14" x14ac:dyDescent="0.2">
      <c r="A22" s="5" t="s">
        <v>8</v>
      </c>
      <c r="B22" s="7">
        <f>+'[3]Oct 2021'!$I$18</f>
        <v>358</v>
      </c>
      <c r="C22" s="7">
        <f>+'[3]Nov 2021'!$I$18</f>
        <v>337</v>
      </c>
      <c r="D22" s="7">
        <f>+'[3]Dec 2021'!$I$18</f>
        <v>312</v>
      </c>
      <c r="E22" s="7">
        <f>+'[3]Jan 2022'!$I$18</f>
        <v>341</v>
      </c>
      <c r="F22" s="7">
        <f>+'[3]Feb 2022'!$I$18</f>
        <v>269</v>
      </c>
      <c r="G22" s="7">
        <f>+'[3]Mar 2022'!$I$18</f>
        <v>363</v>
      </c>
      <c r="H22" s="7">
        <f>+'[3]Apr 2022'!$I$18</f>
        <v>317</v>
      </c>
      <c r="I22" s="7">
        <f>+'[3]May 2022'!$I$18</f>
        <v>262</v>
      </c>
      <c r="J22" s="7">
        <f>+'[3]Jun 2022'!$I$18</f>
        <v>231</v>
      </c>
      <c r="K22" s="7">
        <f>+'[3]Jul 2022'!$I$18</f>
        <v>273</v>
      </c>
      <c r="L22" s="7">
        <f>+'[3]Aug 2022'!$I$18</f>
        <v>284</v>
      </c>
      <c r="M22" s="7">
        <f>+'[3]Sep 2022'!$I$18</f>
        <v>193</v>
      </c>
      <c r="N22" s="7">
        <f t="shared" ref="N22:N26" si="10">SUM(B22:M22)</f>
        <v>3540</v>
      </c>
    </row>
    <row r="23" spans="1:14" x14ac:dyDescent="0.2">
      <c r="A23" s="5" t="s">
        <v>9</v>
      </c>
      <c r="B23" s="7">
        <f>+'[2]Oct 2021'!$I$16</f>
        <v>311</v>
      </c>
      <c r="C23" s="7">
        <f>+'[2]Nov 2021'!$I$16</f>
        <v>298</v>
      </c>
      <c r="D23" s="7">
        <f>+'[2]Dec 2021'!$I$16</f>
        <v>248</v>
      </c>
      <c r="E23" s="7">
        <f>+'[2]Jan 2022'!$I$16</f>
        <v>332</v>
      </c>
      <c r="F23" s="7">
        <f>+'[2]Feb 2022'!$I$16</f>
        <v>314</v>
      </c>
      <c r="G23" s="7">
        <f>+'[2]Mar 2022'!$I$16</f>
        <v>369</v>
      </c>
      <c r="H23" s="7">
        <f>+'[2]Apr 2022'!$I$16</f>
        <v>325</v>
      </c>
      <c r="I23" s="7">
        <f>+'[2]May 2022'!$I$17</f>
        <v>314</v>
      </c>
      <c r="J23" s="7">
        <f>+'[2]Jun 2022'!$I$17</f>
        <v>351</v>
      </c>
      <c r="K23" s="7">
        <f>+'[2]Jul 2022'!$I$17</f>
        <v>259</v>
      </c>
      <c r="L23" s="7">
        <f>+'[2]Aug 2022'!$I$17</f>
        <v>265</v>
      </c>
      <c r="M23" s="7">
        <f>+'[2]Sep 2022'!$I$17</f>
        <v>339</v>
      </c>
      <c r="N23" s="7">
        <f t="shared" si="10"/>
        <v>3725</v>
      </c>
    </row>
    <row r="24" spans="1:14" x14ac:dyDescent="0.2">
      <c r="A24" s="5" t="s">
        <v>23</v>
      </c>
      <c r="B24" s="7">
        <f>+'[1]OCT 2021'!$I$18</f>
        <v>11</v>
      </c>
      <c r="C24" s="7">
        <f>+'[1]NOV 2021'!$I$23</f>
        <v>23</v>
      </c>
      <c r="D24" s="7">
        <f>+'[1]DEC 2021'!$I$23</f>
        <v>13</v>
      </c>
      <c r="E24" s="7">
        <f>+'[1]JAN 2022'!$I$23</f>
        <v>29</v>
      </c>
      <c r="F24" s="7">
        <f>+'[1]FEB 2022'!$I$23</f>
        <v>12</v>
      </c>
      <c r="G24" s="7">
        <f>+'[1]MAR 2022'!$I$23</f>
        <v>12</v>
      </c>
      <c r="H24" s="7">
        <f>+'[1]APR 2022'!$I$23</f>
        <v>16</v>
      </c>
      <c r="I24" s="7">
        <f>+'[1]MAY 2022'!$I$24</f>
        <v>10</v>
      </c>
      <c r="J24" s="7">
        <f>+'[1]JUN 2022'!$I$24</f>
        <v>13</v>
      </c>
      <c r="K24" s="7">
        <f>+'[1]JUL 2022'!$I$24</f>
        <v>13</v>
      </c>
      <c r="L24" s="7">
        <f>+'[1]AUG 2022'!$I$24</f>
        <v>11</v>
      </c>
      <c r="M24" s="7">
        <f>+'[1]SEP 2022'!$I$24</f>
        <v>10</v>
      </c>
      <c r="N24" s="7">
        <f>SUM(B24:M24)</f>
        <v>173</v>
      </c>
    </row>
    <row r="25" spans="1:14" x14ac:dyDescent="0.2">
      <c r="A25" s="5" t="s">
        <v>24</v>
      </c>
      <c r="B25" s="7">
        <f>+'[4]OCT 2021'!$I$26</f>
        <v>1253</v>
      </c>
      <c r="C25" s="7">
        <f>+'[4]NOV 2021'!$I$21</f>
        <v>1008</v>
      </c>
      <c r="D25" s="7">
        <f>+'[4]DEC 2021'!$I$21</f>
        <v>890</v>
      </c>
      <c r="E25" s="7">
        <f>+'[4]JAN 2022'!$I$21</f>
        <v>913</v>
      </c>
      <c r="F25" s="7">
        <f>+'[4]FEB 2022'!$I$21</f>
        <v>987</v>
      </c>
      <c r="G25" s="7">
        <f>+'[4]MAR 2022'!$I$21</f>
        <v>1307</v>
      </c>
      <c r="H25" s="7">
        <f>+'[4]APR 2022'!$I$21</f>
        <v>1100</v>
      </c>
      <c r="I25" s="7">
        <f>+'[4]MAY 2022'!$I$20</f>
        <v>1094</v>
      </c>
      <c r="J25" s="7">
        <f>+'[4]JUN 2022'!$I$20</f>
        <v>1037</v>
      </c>
      <c r="K25" s="7">
        <f>+'[4]JUL 2022'!$I$20</f>
        <v>985</v>
      </c>
      <c r="L25" s="7">
        <f>+'[4]AUG 2022'!$I$20</f>
        <v>1227</v>
      </c>
      <c r="M25" s="7">
        <f>+'[4]SEP 2022'!$I$20</f>
        <v>1073</v>
      </c>
      <c r="N25" s="7">
        <f t="shared" si="10"/>
        <v>12874</v>
      </c>
    </row>
    <row r="26" spans="1:14" x14ac:dyDescent="0.2">
      <c r="A26" s="5" t="s">
        <v>1</v>
      </c>
      <c r="B26" s="7">
        <f>+'[5]OCT 2021'!$I$23</f>
        <v>120</v>
      </c>
      <c r="C26" s="7">
        <f>+'[5]NOV 2021'!$I$25</f>
        <v>179</v>
      </c>
      <c r="D26" s="7">
        <f>+'[5]DEC 2021'!$I$25</f>
        <v>157</v>
      </c>
      <c r="E26" s="7">
        <f>+'[5]JAN 2022'!$I$25</f>
        <v>140</v>
      </c>
      <c r="F26" s="7">
        <f>+'[5]FEB 2022'!$I$25</f>
        <v>141</v>
      </c>
      <c r="G26" s="7">
        <f>+'[5]MAR 2022'!$I$25</f>
        <v>203</v>
      </c>
      <c r="H26" s="7">
        <f>+'[5]APR 2022'!$I$25</f>
        <v>151</v>
      </c>
      <c r="I26" s="7">
        <f>+'[5]MAY 2022'!$I$22</f>
        <v>197</v>
      </c>
      <c r="J26" s="7">
        <f>+'[5]JUN 2022'!$I$22</f>
        <v>150</v>
      </c>
      <c r="K26" s="7">
        <f>+'[5]JUL 2022'!$I$22</f>
        <v>167</v>
      </c>
      <c r="L26" s="7">
        <f>+'[5]AUG 2022'!$I$22</f>
        <v>166</v>
      </c>
      <c r="M26" s="7">
        <f>+'[5]SEP 2022'!$I$22</f>
        <v>145</v>
      </c>
      <c r="N26" s="7">
        <f t="shared" si="10"/>
        <v>1916</v>
      </c>
    </row>
    <row r="27" spans="1:14" x14ac:dyDescent="0.2">
      <c r="A27" s="5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x14ac:dyDescent="0.2">
      <c r="A28" s="6" t="s">
        <v>11</v>
      </c>
      <c r="B28" s="159">
        <f>SUM(B22:B27)</f>
        <v>2053</v>
      </c>
      <c r="C28" s="159">
        <f t="shared" ref="C28:N28" si="11">SUM(C22:C27)</f>
        <v>1845</v>
      </c>
      <c r="D28" s="159">
        <f t="shared" ref="D28:I28" si="12">SUM(D22:D27)</f>
        <v>1620</v>
      </c>
      <c r="E28" s="159">
        <f t="shared" si="12"/>
        <v>1755</v>
      </c>
      <c r="F28" s="159">
        <f t="shared" si="12"/>
        <v>1723</v>
      </c>
      <c r="G28" s="159">
        <f t="shared" si="12"/>
        <v>2254</v>
      </c>
      <c r="H28" s="159">
        <f t="shared" si="12"/>
        <v>1909</v>
      </c>
      <c r="I28" s="159">
        <f t="shared" si="12"/>
        <v>1877</v>
      </c>
      <c r="J28" s="159">
        <f>SUM(J22:J27)</f>
        <v>1782</v>
      </c>
      <c r="K28" s="159">
        <f>SUM(K22:K27)</f>
        <v>1697</v>
      </c>
      <c r="L28" s="159">
        <f>SUM(L22:L27)</f>
        <v>1953</v>
      </c>
      <c r="M28" s="159">
        <f>SUM(M22:M27)</f>
        <v>1760</v>
      </c>
      <c r="N28" s="159">
        <f t="shared" si="11"/>
        <v>22228</v>
      </c>
    </row>
    <row r="29" spans="1:14" ht="2.25" customHeight="1" x14ac:dyDescent="0.2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</row>
    <row r="30" spans="1:14" x14ac:dyDescent="0.2">
      <c r="A30" s="16" t="s">
        <v>20</v>
      </c>
      <c r="B30" s="198" t="s">
        <v>69</v>
      </c>
      <c r="C30" s="198" t="s">
        <v>70</v>
      </c>
      <c r="D30" s="198" t="s">
        <v>71</v>
      </c>
      <c r="E30" s="198" t="s">
        <v>72</v>
      </c>
      <c r="F30" s="198" t="s">
        <v>73</v>
      </c>
      <c r="G30" s="198" t="s">
        <v>74</v>
      </c>
      <c r="H30" s="198" t="s">
        <v>75</v>
      </c>
      <c r="I30" s="198" t="s">
        <v>76</v>
      </c>
      <c r="J30" s="198" t="s">
        <v>77</v>
      </c>
      <c r="K30" s="198" t="s">
        <v>78</v>
      </c>
      <c r="L30" s="198" t="s">
        <v>79</v>
      </c>
      <c r="M30" s="198" t="s">
        <v>80</v>
      </c>
      <c r="N30" s="4" t="s">
        <v>0</v>
      </c>
    </row>
    <row r="31" spans="1:14" x14ac:dyDescent="0.2">
      <c r="A31" s="5" t="s">
        <v>8</v>
      </c>
      <c r="B31" s="45">
        <f t="shared" ref="B31:N31" si="13">B22/B28</f>
        <v>0.17437895762299074</v>
      </c>
      <c r="C31" s="45">
        <f t="shared" si="13"/>
        <v>0.18265582655826559</v>
      </c>
      <c r="D31" s="45">
        <f t="shared" si="13"/>
        <v>0.19259259259259259</v>
      </c>
      <c r="E31" s="45">
        <f t="shared" si="13"/>
        <v>0.1943019943019943</v>
      </c>
      <c r="F31" s="45">
        <f t="shared" si="13"/>
        <v>0.15612304120719675</v>
      </c>
      <c r="G31" s="45">
        <f t="shared" si="13"/>
        <v>0.16104702750665484</v>
      </c>
      <c r="H31" s="45">
        <f t="shared" si="13"/>
        <v>0.16605552645364066</v>
      </c>
      <c r="I31" s="45">
        <f t="shared" si="13"/>
        <v>0.13958444326052211</v>
      </c>
      <c r="J31" s="45">
        <f t="shared" si="13"/>
        <v>0.12962962962962962</v>
      </c>
      <c r="K31" s="45">
        <f t="shared" si="13"/>
        <v>0.16087212728344136</v>
      </c>
      <c r="L31" s="45">
        <f t="shared" si="13"/>
        <v>0.14541730670762928</v>
      </c>
      <c r="M31" s="45">
        <f t="shared" si="13"/>
        <v>0.10965909090909091</v>
      </c>
      <c r="N31" s="45">
        <f t="shared" si="13"/>
        <v>0.15925859276588086</v>
      </c>
    </row>
    <row r="32" spans="1:14" x14ac:dyDescent="0.2">
      <c r="A32" s="5" t="s">
        <v>9</v>
      </c>
      <c r="B32" s="45">
        <f t="shared" ref="B32:N32" si="14">B23/B28</f>
        <v>0.15148563078421823</v>
      </c>
      <c r="C32" s="45">
        <f t="shared" si="14"/>
        <v>0.16151761517615176</v>
      </c>
      <c r="D32" s="45">
        <f t="shared" si="14"/>
        <v>0.15308641975308643</v>
      </c>
      <c r="E32" s="45">
        <f t="shared" si="14"/>
        <v>0.18917378917378919</v>
      </c>
      <c r="F32" s="45">
        <f t="shared" si="14"/>
        <v>0.18224027858386535</v>
      </c>
      <c r="G32" s="45">
        <f t="shared" si="14"/>
        <v>0.16370896184560782</v>
      </c>
      <c r="H32" s="45">
        <f t="shared" si="14"/>
        <v>0.17024620220010478</v>
      </c>
      <c r="I32" s="45">
        <f t="shared" si="14"/>
        <v>0.16728822589238146</v>
      </c>
      <c r="J32" s="45">
        <f t="shared" si="14"/>
        <v>0.19696969696969696</v>
      </c>
      <c r="K32" s="45">
        <f t="shared" si="14"/>
        <v>0.15262227460223923</v>
      </c>
      <c r="L32" s="45">
        <f t="shared" si="14"/>
        <v>0.13568868407578086</v>
      </c>
      <c r="M32" s="45">
        <f t="shared" si="14"/>
        <v>0.19261363636363638</v>
      </c>
      <c r="N32" s="45">
        <f t="shared" si="14"/>
        <v>0.16758142882850458</v>
      </c>
    </row>
    <row r="33" spans="1:14" x14ac:dyDescent="0.2">
      <c r="A33" s="5" t="s">
        <v>23</v>
      </c>
      <c r="B33" s="45">
        <f t="shared" ref="B33:N33" si="15">B24/B28</f>
        <v>5.3580126643935702E-3</v>
      </c>
      <c r="C33" s="45">
        <f t="shared" si="15"/>
        <v>1.2466124661246613E-2</v>
      </c>
      <c r="D33" s="45">
        <f t="shared" si="15"/>
        <v>8.024691358024692E-3</v>
      </c>
      <c r="E33" s="45">
        <f t="shared" si="15"/>
        <v>1.6524216524216526E-2</v>
      </c>
      <c r="F33" s="45">
        <f t="shared" si="15"/>
        <v>6.9645966337782937E-3</v>
      </c>
      <c r="G33" s="45">
        <f t="shared" si="15"/>
        <v>5.3238686779059448E-3</v>
      </c>
      <c r="H33" s="45">
        <f t="shared" si="15"/>
        <v>8.3813514929282351E-3</v>
      </c>
      <c r="I33" s="45">
        <f t="shared" si="15"/>
        <v>5.3276505061267982E-3</v>
      </c>
      <c r="J33" s="45">
        <f t="shared" si="15"/>
        <v>7.2951739618406283E-3</v>
      </c>
      <c r="K33" s="45">
        <f t="shared" si="15"/>
        <v>7.6605774896876845E-3</v>
      </c>
      <c r="L33" s="45">
        <f t="shared" si="15"/>
        <v>5.6323604710701485E-3</v>
      </c>
      <c r="M33" s="45">
        <f t="shared" si="15"/>
        <v>5.681818181818182E-3</v>
      </c>
      <c r="N33" s="45">
        <f t="shared" si="15"/>
        <v>7.7829764261292062E-3</v>
      </c>
    </row>
    <row r="34" spans="1:14" x14ac:dyDescent="0.2">
      <c r="A34" s="5" t="s">
        <v>24</v>
      </c>
      <c r="B34" s="45">
        <f t="shared" ref="B34:N34" si="16">B25/B28</f>
        <v>0.61032635168046756</v>
      </c>
      <c r="C34" s="45">
        <f t="shared" si="16"/>
        <v>0.54634146341463419</v>
      </c>
      <c r="D34" s="45">
        <f t="shared" si="16"/>
        <v>0.54938271604938271</v>
      </c>
      <c r="E34" s="45">
        <f t="shared" si="16"/>
        <v>0.52022792022792019</v>
      </c>
      <c r="F34" s="45">
        <f t="shared" si="16"/>
        <v>0.57283807312826462</v>
      </c>
      <c r="G34" s="45">
        <f t="shared" si="16"/>
        <v>0.57985803016858917</v>
      </c>
      <c r="H34" s="45">
        <f t="shared" si="16"/>
        <v>0.57621791513881615</v>
      </c>
      <c r="I34" s="45">
        <f t="shared" si="16"/>
        <v>0.58284496537027175</v>
      </c>
      <c r="J34" s="45">
        <f t="shared" si="16"/>
        <v>0.58193041526374856</v>
      </c>
      <c r="K34" s="45">
        <f t="shared" si="16"/>
        <v>0.58043606364172073</v>
      </c>
      <c r="L34" s="45">
        <f t="shared" si="16"/>
        <v>0.62826420890937018</v>
      </c>
      <c r="M34" s="45">
        <f t="shared" si="16"/>
        <v>0.60965909090909087</v>
      </c>
      <c r="N34" s="45">
        <f t="shared" si="16"/>
        <v>0.57917941335252832</v>
      </c>
    </row>
    <row r="35" spans="1:14" x14ac:dyDescent="0.2">
      <c r="A35" s="5" t="s">
        <v>1</v>
      </c>
      <c r="B35" s="45">
        <f t="shared" ref="B35:N35" si="17">B26/B28</f>
        <v>5.8451047247929856E-2</v>
      </c>
      <c r="C35" s="45">
        <f t="shared" si="17"/>
        <v>9.7018970189701903E-2</v>
      </c>
      <c r="D35" s="45">
        <f t="shared" si="17"/>
        <v>9.6913580246913586E-2</v>
      </c>
      <c r="E35" s="45">
        <f t="shared" si="17"/>
        <v>7.9772079772079771E-2</v>
      </c>
      <c r="F35" s="45">
        <f t="shared" si="17"/>
        <v>8.183401044689495E-2</v>
      </c>
      <c r="G35" s="45">
        <f t="shared" si="17"/>
        <v>9.0062111801242239E-2</v>
      </c>
      <c r="H35" s="45">
        <f t="shared" si="17"/>
        <v>7.9099004714510215E-2</v>
      </c>
      <c r="I35" s="45">
        <f t="shared" si="17"/>
        <v>0.10495471497069792</v>
      </c>
      <c r="J35" s="45">
        <f t="shared" si="17"/>
        <v>8.4175084175084181E-2</v>
      </c>
      <c r="K35" s="45">
        <f t="shared" si="17"/>
        <v>9.8408956982911022E-2</v>
      </c>
      <c r="L35" s="45">
        <f t="shared" si="17"/>
        <v>8.4997439836149519E-2</v>
      </c>
      <c r="M35" s="45">
        <f t="shared" si="17"/>
        <v>8.2386363636363633E-2</v>
      </c>
      <c r="N35" s="45">
        <f t="shared" si="17"/>
        <v>8.6197588626956992E-2</v>
      </c>
    </row>
    <row r="36" spans="1:14" x14ac:dyDescent="0.2">
      <c r="A36" s="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 x14ac:dyDescent="0.2">
      <c r="A37" s="10" t="s">
        <v>12</v>
      </c>
      <c r="B37" s="192">
        <f t="shared" ref="B37:F37" si="18">SUM(B31:B36)</f>
        <v>1</v>
      </c>
      <c r="C37" s="192">
        <f t="shared" si="18"/>
        <v>1</v>
      </c>
      <c r="D37" s="192">
        <f t="shared" si="18"/>
        <v>0.99999999999999989</v>
      </c>
      <c r="E37" s="192">
        <f t="shared" si="18"/>
        <v>1</v>
      </c>
      <c r="F37" s="192">
        <f t="shared" si="18"/>
        <v>1</v>
      </c>
      <c r="G37" s="192">
        <f>SUM(G31:G36)</f>
        <v>1</v>
      </c>
      <c r="H37" s="192">
        <f>SUM(H31:H36)</f>
        <v>1</v>
      </c>
      <c r="I37" s="192">
        <f>SUM(I31:I36)</f>
        <v>1</v>
      </c>
      <c r="J37" s="192">
        <f>SUM(J31:J36)</f>
        <v>1</v>
      </c>
      <c r="K37" s="192">
        <f t="shared" ref="K37:N37" si="19">SUM(K31:K36)</f>
        <v>1</v>
      </c>
      <c r="L37" s="192">
        <f>SUM(L31:L36)</f>
        <v>1</v>
      </c>
      <c r="M37" s="192">
        <f>SUM(M31:M36)</f>
        <v>1</v>
      </c>
      <c r="N37" s="192">
        <f t="shared" si="19"/>
        <v>1</v>
      </c>
    </row>
    <row r="38" spans="1:14" ht="2.25" customHeight="1" x14ac:dyDescent="0.2">
      <c r="A38" s="14"/>
      <c r="B38" s="14"/>
      <c r="C38" s="40"/>
      <c r="D38" s="41"/>
      <c r="E38" s="42"/>
      <c r="F38" s="43"/>
      <c r="G38" s="30"/>
      <c r="H38" s="31"/>
      <c r="I38" s="32"/>
      <c r="J38" s="33"/>
      <c r="K38" s="34"/>
      <c r="L38" s="35"/>
      <c r="M38" s="36"/>
      <c r="N38" s="14"/>
    </row>
    <row r="39" spans="1:14" x14ac:dyDescent="0.2">
      <c r="A39" s="16" t="s">
        <v>10</v>
      </c>
      <c r="B39" s="198" t="s">
        <v>69</v>
      </c>
      <c r="C39" s="198" t="s">
        <v>70</v>
      </c>
      <c r="D39" s="198" t="s">
        <v>71</v>
      </c>
      <c r="E39" s="198" t="s">
        <v>72</v>
      </c>
      <c r="F39" s="198" t="s">
        <v>73</v>
      </c>
      <c r="G39" s="198" t="s">
        <v>74</v>
      </c>
      <c r="H39" s="198" t="s">
        <v>75</v>
      </c>
      <c r="I39" s="198" t="s">
        <v>76</v>
      </c>
      <c r="J39" s="198" t="s">
        <v>77</v>
      </c>
      <c r="K39" s="198" t="s">
        <v>78</v>
      </c>
      <c r="L39" s="198" t="s">
        <v>79</v>
      </c>
      <c r="M39" s="198" t="s">
        <v>80</v>
      </c>
      <c r="N39" s="4" t="s">
        <v>0</v>
      </c>
    </row>
    <row r="40" spans="1:14" x14ac:dyDescent="0.2">
      <c r="A40" s="5" t="s">
        <v>8</v>
      </c>
      <c r="B40" s="171">
        <f t="shared" ref="B40:N40" si="20">B3/B22</f>
        <v>358.8</v>
      </c>
      <c r="C40" s="171">
        <f t="shared" si="20"/>
        <v>358.8</v>
      </c>
      <c r="D40" s="171">
        <f t="shared" si="20"/>
        <v>358.79999999999995</v>
      </c>
      <c r="E40" s="171">
        <f t="shared" si="20"/>
        <v>360.90439882697945</v>
      </c>
      <c r="F40" s="171">
        <f t="shared" si="20"/>
        <v>358.80000000000007</v>
      </c>
      <c r="G40" s="171">
        <f t="shared" si="20"/>
        <v>360.77685950413223</v>
      </c>
      <c r="H40" s="171">
        <f t="shared" si="20"/>
        <v>359.93186119873815</v>
      </c>
      <c r="I40" s="171">
        <f t="shared" si="20"/>
        <v>358.79999999999995</v>
      </c>
      <c r="J40" s="171">
        <f t="shared" si="20"/>
        <v>358.8</v>
      </c>
      <c r="K40" s="171">
        <f t="shared" si="20"/>
        <v>361.42857142857144</v>
      </c>
      <c r="L40" s="171">
        <f t="shared" si="20"/>
        <v>361.32676056338028</v>
      </c>
      <c r="M40" s="171">
        <f t="shared" si="20"/>
        <v>358.79999999999995</v>
      </c>
      <c r="N40" s="171">
        <f t="shared" si="20"/>
        <v>359.71220338983051</v>
      </c>
    </row>
    <row r="41" spans="1:14" x14ac:dyDescent="0.2">
      <c r="A41" s="5" t="s">
        <v>9</v>
      </c>
      <c r="B41" s="171">
        <f t="shared" ref="B41:N41" si="21">B4/B23</f>
        <v>325.49324758842448</v>
      </c>
      <c r="C41" s="171">
        <f t="shared" si="21"/>
        <v>325.67355704697985</v>
      </c>
      <c r="D41" s="171">
        <f t="shared" si="21"/>
        <v>321.36</v>
      </c>
      <c r="E41" s="171">
        <f t="shared" si="21"/>
        <v>321.35999999999996</v>
      </c>
      <c r="F41" s="171">
        <f t="shared" si="21"/>
        <v>321.35999999999996</v>
      </c>
      <c r="G41" s="171">
        <f t="shared" si="21"/>
        <v>322.23089430894311</v>
      </c>
      <c r="H41" s="171">
        <f t="shared" si="21"/>
        <v>321.36000000000007</v>
      </c>
      <c r="I41" s="171">
        <f t="shared" si="21"/>
        <v>322.38343949044582</v>
      </c>
      <c r="J41" s="171">
        <f t="shared" si="21"/>
        <v>325.93777777777774</v>
      </c>
      <c r="K41" s="171">
        <f t="shared" si="21"/>
        <v>323.84154440154435</v>
      </c>
      <c r="L41" s="171">
        <f t="shared" si="21"/>
        <v>321.35999999999996</v>
      </c>
      <c r="M41" s="171">
        <f t="shared" si="21"/>
        <v>322.30796460176992</v>
      </c>
      <c r="N41" s="171">
        <f t="shared" si="21"/>
        <v>322.91288053691272</v>
      </c>
    </row>
    <row r="42" spans="1:14" x14ac:dyDescent="0.2">
      <c r="A42" s="5" t="s">
        <v>23</v>
      </c>
      <c r="B42" s="171">
        <f t="shared" ref="B42:N42" si="22">B5/B24</f>
        <v>310.95999999999998</v>
      </c>
      <c r="C42" s="171">
        <f t="shared" si="22"/>
        <v>310.95999999999998</v>
      </c>
      <c r="D42" s="171">
        <f t="shared" si="22"/>
        <v>310.95999999999998</v>
      </c>
      <c r="E42" s="171">
        <f t="shared" si="22"/>
        <v>310.95999999999998</v>
      </c>
      <c r="F42" s="171">
        <f t="shared" si="22"/>
        <v>310.95999999999998</v>
      </c>
      <c r="G42" s="171">
        <f t="shared" si="22"/>
        <v>310.95999999999998</v>
      </c>
      <c r="H42" s="171">
        <f t="shared" si="22"/>
        <v>310.95999999999998</v>
      </c>
      <c r="I42" s="171">
        <f t="shared" si="22"/>
        <v>310.95999999999998</v>
      </c>
      <c r="J42" s="171">
        <f t="shared" si="22"/>
        <v>310.95999999999998</v>
      </c>
      <c r="K42" s="171">
        <f t="shared" si="22"/>
        <v>310.95999999999998</v>
      </c>
      <c r="L42" s="171">
        <f t="shared" si="22"/>
        <v>339.22909090909093</v>
      </c>
      <c r="M42" s="171">
        <f t="shared" si="22"/>
        <v>310.95999999999998</v>
      </c>
      <c r="N42" s="171">
        <f t="shared" si="22"/>
        <v>312.75745664739878</v>
      </c>
    </row>
    <row r="43" spans="1:14" x14ac:dyDescent="0.2">
      <c r="A43" s="5" t="s">
        <v>24</v>
      </c>
      <c r="B43" s="171">
        <f t="shared" ref="B43:N43" si="23">B6/B25</f>
        <v>344.5891460494812</v>
      </c>
      <c r="C43" s="171">
        <f t="shared" si="23"/>
        <v>345.74654761904765</v>
      </c>
      <c r="D43" s="171">
        <f t="shared" si="23"/>
        <v>344.42656179775281</v>
      </c>
      <c r="E43" s="171">
        <f t="shared" si="23"/>
        <v>344.79364731653885</v>
      </c>
      <c r="F43" s="171">
        <f t="shared" si="23"/>
        <v>344.03999999999996</v>
      </c>
      <c r="G43" s="171">
        <f t="shared" si="23"/>
        <v>344.56645753634274</v>
      </c>
      <c r="H43" s="171">
        <f t="shared" si="23"/>
        <v>344.04</v>
      </c>
      <c r="I43" s="171">
        <f t="shared" si="23"/>
        <v>345.61239488116996</v>
      </c>
      <c r="J43" s="171">
        <f t="shared" si="23"/>
        <v>344.03999999999996</v>
      </c>
      <c r="K43" s="171">
        <f t="shared" si="23"/>
        <v>344.73855837563457</v>
      </c>
      <c r="L43" s="171">
        <f t="shared" si="23"/>
        <v>345.16156479217602</v>
      </c>
      <c r="M43" s="171">
        <f t="shared" si="23"/>
        <v>344.04</v>
      </c>
      <c r="N43" s="171">
        <f t="shared" si="23"/>
        <v>344.65464346745375</v>
      </c>
    </row>
    <row r="44" spans="1:14" x14ac:dyDescent="0.2">
      <c r="A44" s="5" t="s">
        <v>1</v>
      </c>
      <c r="B44" s="171">
        <f t="shared" ref="B44:N44" si="24">B7/B26</f>
        <v>316.14266666666668</v>
      </c>
      <c r="C44" s="171">
        <f t="shared" si="24"/>
        <v>310.96000000000004</v>
      </c>
      <c r="D44" s="171">
        <f t="shared" si="24"/>
        <v>310.95999999999998</v>
      </c>
      <c r="E44" s="171">
        <f t="shared" si="24"/>
        <v>310.95999999999998</v>
      </c>
      <c r="F44" s="171">
        <f t="shared" si="24"/>
        <v>310.95999999999998</v>
      </c>
      <c r="G44" s="171">
        <f t="shared" si="24"/>
        <v>314.02364532019703</v>
      </c>
      <c r="H44" s="171">
        <f t="shared" si="24"/>
        <v>319.19735099337748</v>
      </c>
      <c r="I44" s="171">
        <f t="shared" si="24"/>
        <v>314.11695431472077</v>
      </c>
      <c r="J44" s="171">
        <f t="shared" si="24"/>
        <v>313.03306666666668</v>
      </c>
      <c r="K44" s="171">
        <f>K7/K26</f>
        <v>318.40814371257483</v>
      </c>
      <c r="L44" s="171">
        <f>L7/L26</f>
        <v>310.95999999999998</v>
      </c>
      <c r="M44" s="171">
        <f t="shared" si="24"/>
        <v>313.10455172413793</v>
      </c>
      <c r="N44" s="171">
        <f t="shared" si="24"/>
        <v>313.5567432150313</v>
      </c>
    </row>
    <row r="45" spans="1:14" x14ac:dyDescent="0.2">
      <c r="A45" s="5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</row>
    <row r="46" spans="1:14" x14ac:dyDescent="0.2">
      <c r="A46" s="93" t="s">
        <v>10</v>
      </c>
      <c r="B46" s="157">
        <f>B9/B28</f>
        <v>342.33155382367266</v>
      </c>
      <c r="C46" s="174">
        <f t="shared" ref="C46:N46" si="25">C9/C28</f>
        <v>341.0800867208672</v>
      </c>
      <c r="D46" s="174">
        <f t="shared" si="25"/>
        <v>340.15167901234565</v>
      </c>
      <c r="E46" s="173">
        <f>E9/E28</f>
        <v>340.23291168091168</v>
      </c>
      <c r="F46" s="173">
        <f>F9/F28</f>
        <v>339.27370864770745</v>
      </c>
      <c r="G46" s="174">
        <f>G9/G28</f>
        <v>340.59089618456079</v>
      </c>
      <c r="H46" s="174">
        <f>H9/H28</f>
        <v>340.57546359350448</v>
      </c>
      <c r="I46" s="174">
        <f t="shared" si="25"/>
        <v>340.07703782631859</v>
      </c>
      <c r="J46" s="174">
        <f>J9/J28</f>
        <v>339.53640852974178</v>
      </c>
      <c r="K46" s="174">
        <f t="shared" si="25"/>
        <v>341.38425456688276</v>
      </c>
      <c r="L46" s="174">
        <f>L9/L28</f>
        <v>341.34220174091138</v>
      </c>
      <c r="M46" s="174">
        <f>M9/M28</f>
        <v>338.73606818181821</v>
      </c>
      <c r="N46" s="174">
        <f t="shared" si="25"/>
        <v>340.48035450782794</v>
      </c>
    </row>
    <row r="47" spans="1:14" x14ac:dyDescent="0.2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</row>
  </sheetData>
  <phoneticPr fontId="0" type="noConversion"/>
  <pageMargins left="0.5" right="0.5" top="0.5" bottom="0.5" header="0.25" footer="0.25"/>
  <pageSetup scale="90" fitToWidth="3" orientation="landscape" r:id="rId1"/>
  <headerFooter differentOddEven="1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40"/>
  <sheetViews>
    <sheetView topLeftCell="B1" zoomScale="120" zoomScaleNormal="120" zoomScalePageLayoutView="90" workbookViewId="0">
      <selection activeCell="M32" sqref="M32"/>
    </sheetView>
  </sheetViews>
  <sheetFormatPr defaultColWidth="9.109375" defaultRowHeight="10.199999999999999" x14ac:dyDescent="0.2"/>
  <cols>
    <col min="1" max="1" width="15.6640625" style="50" customWidth="1"/>
    <col min="2" max="12" width="10.6640625" style="50" bestFit="1" customWidth="1"/>
    <col min="13" max="13" width="12.109375" style="50" customWidth="1"/>
    <col min="14" max="14" width="12" style="50" bestFit="1" customWidth="1"/>
    <col min="15" max="16384" width="9.109375" style="50"/>
  </cols>
  <sheetData>
    <row r="1" spans="1:14" x14ac:dyDescent="0.2">
      <c r="A1" s="107" t="s">
        <v>39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x14ac:dyDescent="0.2">
      <c r="A2" s="17" t="s">
        <v>44</v>
      </c>
      <c r="B2" s="198" t="s">
        <v>69</v>
      </c>
      <c r="C2" s="198" t="s">
        <v>70</v>
      </c>
      <c r="D2" s="198" t="s">
        <v>71</v>
      </c>
      <c r="E2" s="198" t="s">
        <v>72</v>
      </c>
      <c r="F2" s="198" t="s">
        <v>73</v>
      </c>
      <c r="G2" s="198" t="s">
        <v>74</v>
      </c>
      <c r="H2" s="198" t="s">
        <v>75</v>
      </c>
      <c r="I2" s="198" t="s">
        <v>76</v>
      </c>
      <c r="J2" s="198" t="s">
        <v>77</v>
      </c>
      <c r="K2" s="198" t="s">
        <v>78</v>
      </c>
      <c r="L2" s="198" t="s">
        <v>79</v>
      </c>
      <c r="M2" s="198" t="s">
        <v>80</v>
      </c>
      <c r="N2" s="51" t="s">
        <v>0</v>
      </c>
    </row>
    <row r="3" spans="1:14" x14ac:dyDescent="0.2">
      <c r="A3" s="53" t="s">
        <v>8</v>
      </c>
      <c r="B3" s="143"/>
      <c r="C3" s="143"/>
      <c r="D3" s="143"/>
      <c r="E3" s="143"/>
      <c r="F3" s="143"/>
      <c r="G3" s="143"/>
      <c r="H3" s="143"/>
      <c r="I3" s="143">
        <f>+'[3]May 2022'!$J$25</f>
        <v>124976.8</v>
      </c>
      <c r="J3" s="143">
        <f>+'[3]Jun 2022'!$J$25</f>
        <v>102030.24</v>
      </c>
      <c r="K3" s="143">
        <f>+'[3]Jul 2022'!$J$25</f>
        <v>92605.759999999995</v>
      </c>
      <c r="L3" s="143">
        <f>+'[3]Aug 2022'!$J$25</f>
        <v>87278.88</v>
      </c>
      <c r="M3" s="143">
        <f>+'[3]Sep 2022'!$J$25</f>
        <v>79903.199999999997</v>
      </c>
      <c r="N3" s="144">
        <f>SUM(B3:M3)</f>
        <v>486794.88</v>
      </c>
    </row>
    <row r="4" spans="1:14" x14ac:dyDescent="0.2">
      <c r="A4" s="15" t="s">
        <v>9</v>
      </c>
      <c r="B4" s="143"/>
      <c r="C4" s="143">
        <v>0</v>
      </c>
      <c r="D4" s="143">
        <v>0</v>
      </c>
      <c r="E4" s="143">
        <v>0</v>
      </c>
      <c r="F4" s="143">
        <v>0</v>
      </c>
      <c r="G4" s="143">
        <v>0</v>
      </c>
      <c r="H4" s="143">
        <v>0</v>
      </c>
      <c r="I4" s="143">
        <f>+'[2]May 2022'!$J$21</f>
        <v>48204</v>
      </c>
      <c r="J4" s="143">
        <f>+'[2]Jun 2022'!$J$21</f>
        <v>34144.5</v>
      </c>
      <c r="K4" s="143">
        <f>+'[2]Jul 2022'!$J$21</f>
        <v>20486.7</v>
      </c>
      <c r="L4" s="143">
        <f>+'[2]Aug 2022'!$J$21</f>
        <v>27315.599999999999</v>
      </c>
      <c r="M4" s="143">
        <f>+'[2]Sep 2022'!$J$21</f>
        <v>17273.099999999999</v>
      </c>
      <c r="N4" s="144">
        <f t="shared" ref="N4" si="0">SUM(B4:M4)</f>
        <v>147423.9</v>
      </c>
    </row>
    <row r="5" spans="1:14" x14ac:dyDescent="0.2">
      <c r="A5" s="53" t="s">
        <v>23</v>
      </c>
      <c r="B5" s="175">
        <f>+'[1]OCT 2021'!$J$25</f>
        <v>96507.839999999997</v>
      </c>
      <c r="C5" s="175">
        <f>+'[1]NOV 2021'!$J$29</f>
        <v>100420.32</v>
      </c>
      <c r="D5" s="175">
        <f>+'[1]DEC 2021'!$J$29</f>
        <v>86509.28</v>
      </c>
      <c r="E5" s="175">
        <f>+'[1]JAN 2022'!$J$29</f>
        <v>70859.360000000001</v>
      </c>
      <c r="F5" s="175">
        <f>+'[1]FEB 2022'!$J$29</f>
        <v>59121.919999999998</v>
      </c>
      <c r="G5" s="175">
        <f>+'[1]MAR 2022'!$J$29</f>
        <v>90421.760000000009</v>
      </c>
      <c r="H5" s="175">
        <f>+'[1]APR 2022'!$J$29</f>
        <v>65642.720000000001</v>
      </c>
      <c r="I5" s="175">
        <f>+'[1]MAY 2022'!$J$30</f>
        <v>69555.199999999997</v>
      </c>
      <c r="J5" s="175">
        <f>+'[1]JUN 2022'!$J$30</f>
        <v>53905.279999999999</v>
      </c>
      <c r="K5" s="175">
        <f>+'[1]JUL 2022'!$J$30</f>
        <v>53470.559999999998</v>
      </c>
      <c r="L5" s="175">
        <f>+'[1]AUG 2022'!$J$30</f>
        <v>55644.160000000003</v>
      </c>
      <c r="M5" s="175">
        <f>+'[1]SEP 2022'!$J$30</f>
        <v>46080.32</v>
      </c>
      <c r="N5" s="176">
        <f>SUM(B5:M5)</f>
        <v>848138.72</v>
      </c>
    </row>
    <row r="6" spans="1:14" ht="11.25" customHeight="1" x14ac:dyDescent="0.2">
      <c r="A6" s="53" t="s">
        <v>24</v>
      </c>
      <c r="B6" s="175">
        <f>+'[4]OCT 2021'!$J$27</f>
        <v>0</v>
      </c>
      <c r="C6" s="175">
        <f>+'[4]NOV 2021'!$J$27</f>
        <v>276013.08</v>
      </c>
      <c r="D6" s="175">
        <f>+'[4]DEC 2021'!$J$27</f>
        <v>226255.62</v>
      </c>
      <c r="E6" s="175">
        <f>+'[4]JAN 2022'!$J$27</f>
        <v>259583.72999999998</v>
      </c>
      <c r="F6" s="175">
        <f>+'[4]FEB 2022'!$J$27</f>
        <v>258644.91</v>
      </c>
      <c r="G6" s="175">
        <f>+'[4]MAR 2022'!$J$27</f>
        <v>314035.28999999998</v>
      </c>
      <c r="H6" s="175">
        <f>+'[4]APR 2022'!$J$27</f>
        <v>282584.82</v>
      </c>
      <c r="I6" s="175">
        <f>+'[4]MAY 2022'!$J$26</f>
        <v>260991.96</v>
      </c>
      <c r="J6" s="175">
        <f>+'[4]JUN 2022'!$J$26</f>
        <v>241746.15</v>
      </c>
      <c r="K6" s="175">
        <f>+'[4]JUL 2022'!$J$26</f>
        <v>213112.14</v>
      </c>
      <c r="L6" s="175">
        <f>+'[4]AUG 2022'!$J$26</f>
        <v>294320.07</v>
      </c>
      <c r="M6" s="175">
        <f>+'[4]SEP 2022'!$J$26</f>
        <v>219683.88</v>
      </c>
      <c r="N6" s="176">
        <f>SUM(B6:M6)</f>
        <v>2846971.65</v>
      </c>
    </row>
    <row r="7" spans="1:14" ht="11.25" customHeight="1" x14ac:dyDescent="0.2">
      <c r="A7" s="15" t="s">
        <v>1</v>
      </c>
      <c r="B7" s="143">
        <f>+'[5]OCT 2021'!$J$29</f>
        <v>78187.199999999997</v>
      </c>
      <c r="C7" s="143">
        <f>+'[5]NOV 2021'!$J$30</f>
        <v>59404.800000000003</v>
      </c>
      <c r="D7" s="143">
        <f>+'[5]DEC 2021'!$J$30</f>
        <v>74256</v>
      </c>
      <c r="E7" s="143">
        <f>+'[5]JAN 2022'!$J$30</f>
        <v>42369.599999999999</v>
      </c>
      <c r="F7" s="143">
        <f>+'[5]FEB 2022'!$J$30</f>
        <v>61152</v>
      </c>
      <c r="G7" s="143">
        <f>+'[5]MAR 2022'!$J$30</f>
        <v>72072</v>
      </c>
      <c r="H7" s="143">
        <f>+'[5]APR 2022'!$J$29</f>
        <v>65956.800000000003</v>
      </c>
      <c r="I7" s="143">
        <f>+'[5]MAY 2022'!$J$26</f>
        <v>53726.400000000001</v>
      </c>
      <c r="J7" s="143">
        <f>+'[5]JUN 2022'!$J$26</f>
        <v>41932.800000000003</v>
      </c>
      <c r="K7" s="143">
        <f>+'[5]JUL 2022'!$J$26</f>
        <v>39312</v>
      </c>
      <c r="L7" s="143">
        <f>+'[5]AUG 2022'!$J$26</f>
        <v>42369.599999999999</v>
      </c>
      <c r="M7" s="143">
        <f>+'[5]SEP 2022'!$J$26</f>
        <v>36254.400000000001</v>
      </c>
      <c r="N7" s="176">
        <f>SUM(B7:M7)</f>
        <v>666993.6</v>
      </c>
    </row>
    <row r="8" spans="1:14" x14ac:dyDescent="0.2">
      <c r="A8" s="54" t="s">
        <v>5</v>
      </c>
      <c r="B8" s="158">
        <f t="shared" ref="B8:F8" si="1">SUM(B5:B7)</f>
        <v>174695.03999999998</v>
      </c>
      <c r="C8" s="158">
        <f t="shared" si="1"/>
        <v>435838.2</v>
      </c>
      <c r="D8" s="158">
        <f t="shared" si="1"/>
        <v>387020.9</v>
      </c>
      <c r="E8" s="158">
        <f t="shared" si="1"/>
        <v>372812.68999999994</v>
      </c>
      <c r="F8" s="158">
        <f t="shared" si="1"/>
        <v>378918.83</v>
      </c>
      <c r="G8" s="158">
        <f t="shared" ref="G8:N8" si="2">SUM(G3:G7)</f>
        <v>476529.05</v>
      </c>
      <c r="H8" s="158">
        <f t="shared" si="2"/>
        <v>414184.34</v>
      </c>
      <c r="I8" s="158">
        <f t="shared" si="2"/>
        <v>557454.36</v>
      </c>
      <c r="J8" s="158">
        <f t="shared" si="2"/>
        <v>473758.97</v>
      </c>
      <c r="K8" s="158">
        <f t="shared" si="2"/>
        <v>418987.16000000003</v>
      </c>
      <c r="L8" s="158">
        <f>SUM(L3:L7)</f>
        <v>506928.31</v>
      </c>
      <c r="M8" s="158">
        <f>SUM(M3:M7)</f>
        <v>399194.9</v>
      </c>
      <c r="N8" s="158">
        <f t="shared" si="2"/>
        <v>4996322.75</v>
      </c>
    </row>
    <row r="9" spans="1:14" x14ac:dyDescent="0.2">
      <c r="A9" s="96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</row>
    <row r="10" spans="1:14" x14ac:dyDescent="0.2">
      <c r="A10" s="55" t="s">
        <v>6</v>
      </c>
      <c r="B10" s="198" t="s">
        <v>69</v>
      </c>
      <c r="C10" s="198" t="s">
        <v>70</v>
      </c>
      <c r="D10" s="198" t="s">
        <v>71</v>
      </c>
      <c r="E10" s="198" t="s">
        <v>72</v>
      </c>
      <c r="F10" s="198" t="s">
        <v>73</v>
      </c>
      <c r="G10" s="198" t="s">
        <v>74</v>
      </c>
      <c r="H10" s="198" t="s">
        <v>75</v>
      </c>
      <c r="I10" s="198" t="s">
        <v>76</v>
      </c>
      <c r="J10" s="198" t="s">
        <v>77</v>
      </c>
      <c r="K10" s="198" t="s">
        <v>78</v>
      </c>
      <c r="L10" s="198" t="s">
        <v>79</v>
      </c>
      <c r="M10" s="198" t="s">
        <v>80</v>
      </c>
      <c r="N10" s="51" t="s">
        <v>0</v>
      </c>
    </row>
    <row r="11" spans="1:14" s="1" customFormat="1" x14ac:dyDescent="0.2">
      <c r="A11" s="5" t="s">
        <v>8</v>
      </c>
      <c r="B11" s="44"/>
      <c r="C11" s="45"/>
      <c r="D11" s="45">
        <v>0</v>
      </c>
      <c r="E11" s="45">
        <v>0</v>
      </c>
      <c r="F11" s="45">
        <v>0</v>
      </c>
      <c r="G11" s="45">
        <f>G3/G8</f>
        <v>0</v>
      </c>
      <c r="H11" s="45">
        <f>H3/H8</f>
        <v>0</v>
      </c>
      <c r="I11" s="45">
        <f t="shared" ref="I11:N11" si="3">I3/I8</f>
        <v>0.22419198586947997</v>
      </c>
      <c r="J11" s="45">
        <f t="shared" si="3"/>
        <v>0.21536318351924821</v>
      </c>
      <c r="K11" s="45">
        <f t="shared" si="3"/>
        <v>0.22102290676401631</v>
      </c>
      <c r="L11" s="45">
        <f>L3/L8</f>
        <v>0.17217203750171303</v>
      </c>
      <c r="M11" s="45">
        <f t="shared" si="3"/>
        <v>0.2001608737987384</v>
      </c>
      <c r="N11" s="45">
        <f t="shared" si="3"/>
        <v>9.7430631357832115E-2</v>
      </c>
    </row>
    <row r="12" spans="1:14" s="1" customFormat="1" x14ac:dyDescent="0.2">
      <c r="A12" s="5" t="s">
        <v>9</v>
      </c>
      <c r="B12" s="44">
        <f t="shared" ref="B12:N12" si="4">B3/B8</f>
        <v>0</v>
      </c>
      <c r="C12" s="45">
        <f t="shared" si="4"/>
        <v>0</v>
      </c>
      <c r="D12" s="45">
        <f t="shared" si="4"/>
        <v>0</v>
      </c>
      <c r="E12" s="45">
        <f t="shared" si="4"/>
        <v>0</v>
      </c>
      <c r="F12" s="45">
        <f t="shared" si="4"/>
        <v>0</v>
      </c>
      <c r="G12" s="45">
        <f t="shared" si="4"/>
        <v>0</v>
      </c>
      <c r="H12" s="45">
        <f t="shared" si="4"/>
        <v>0</v>
      </c>
      <c r="I12" s="45">
        <f>I4/I8</f>
        <v>8.6471653033622337E-2</v>
      </c>
      <c r="J12" s="45">
        <f>J4/J8</f>
        <v>7.2071458615337675E-2</v>
      </c>
      <c r="K12" s="45">
        <f>K4/K8</f>
        <v>4.8895770457500411E-2</v>
      </c>
      <c r="L12" s="45">
        <f>L4/L8</f>
        <v>5.388454237247077E-2</v>
      </c>
      <c r="M12" s="45">
        <f>M4/M8</f>
        <v>4.3269841373223948E-2</v>
      </c>
      <c r="N12" s="45">
        <f t="shared" si="4"/>
        <v>9.7430631357832115E-2</v>
      </c>
    </row>
    <row r="13" spans="1:14" x14ac:dyDescent="0.2">
      <c r="A13" s="57" t="s">
        <v>23</v>
      </c>
      <c r="B13" s="56">
        <f t="shared" ref="B13:N13" si="5">B5/B8</f>
        <v>0.55243606229461362</v>
      </c>
      <c r="C13" s="56">
        <f t="shared" si="5"/>
        <v>0.2304073392373592</v>
      </c>
      <c r="D13" s="44">
        <f t="shared" si="5"/>
        <v>0.22352611964883548</v>
      </c>
      <c r="E13" s="44">
        <f t="shared" si="5"/>
        <v>0.19006692073705969</v>
      </c>
      <c r="F13" s="44">
        <f t="shared" si="5"/>
        <v>0.15602792819770925</v>
      </c>
      <c r="G13" s="44">
        <f t="shared" si="5"/>
        <v>0.18975078224506986</v>
      </c>
      <c r="H13" s="56">
        <f>H5/H8</f>
        <v>0.15848672598292826</v>
      </c>
      <c r="I13" s="56">
        <f t="shared" si="5"/>
        <v>0.12477290517559142</v>
      </c>
      <c r="J13" s="44">
        <f t="shared" si="5"/>
        <v>0.11378207783590884</v>
      </c>
      <c r="K13" s="44">
        <f t="shared" si="5"/>
        <v>0.12761861246535572</v>
      </c>
      <c r="L13" s="44">
        <f>L5/L8</f>
        <v>0.10976731601357992</v>
      </c>
      <c r="M13" s="44">
        <f t="shared" si="5"/>
        <v>0.11543313804860733</v>
      </c>
      <c r="N13" s="56">
        <f t="shared" si="5"/>
        <v>0.16975258854124264</v>
      </c>
    </row>
    <row r="14" spans="1:14" ht="11.25" customHeight="1" x14ac:dyDescent="0.2">
      <c r="A14" s="9" t="s">
        <v>24</v>
      </c>
      <c r="B14" s="56">
        <f t="shared" ref="B14:N14" si="6">B6/B8</f>
        <v>0</v>
      </c>
      <c r="C14" s="56">
        <f t="shared" si="6"/>
        <v>0.63329253837777411</v>
      </c>
      <c r="D14" s="56">
        <f t="shared" si="6"/>
        <v>0.5846082730932618</v>
      </c>
      <c r="E14" s="44">
        <f t="shared" si="6"/>
        <v>0.69628458730844178</v>
      </c>
      <c r="F14" s="56">
        <f t="shared" si="6"/>
        <v>0.68258658457274346</v>
      </c>
      <c r="G14" s="56">
        <f t="shared" si="6"/>
        <v>0.65900555275696204</v>
      </c>
      <c r="H14" s="56">
        <f t="shared" si="6"/>
        <v>0.68226823834044514</v>
      </c>
      <c r="I14" s="56">
        <f t="shared" si="6"/>
        <v>0.46818534166635634</v>
      </c>
      <c r="J14" s="56">
        <f t="shared" si="6"/>
        <v>0.51027244930053783</v>
      </c>
      <c r="K14" s="44">
        <f t="shared" si="6"/>
        <v>0.50863644604288116</v>
      </c>
      <c r="L14" s="56">
        <f>L6/L8</f>
        <v>0.58059505494968311</v>
      </c>
      <c r="M14" s="56">
        <f t="shared" si="6"/>
        <v>0.55031735124872583</v>
      </c>
      <c r="N14" s="56">
        <f t="shared" si="6"/>
        <v>0.56981339926448904</v>
      </c>
    </row>
    <row r="15" spans="1:14" ht="11.25" customHeight="1" x14ac:dyDescent="0.2">
      <c r="A15" s="9" t="s">
        <v>1</v>
      </c>
      <c r="B15" s="56"/>
      <c r="C15" s="56">
        <f>C7/C8</f>
        <v>0.13630012238486669</v>
      </c>
      <c r="D15" s="56">
        <f t="shared" ref="D15:M15" si="7">D7/D8</f>
        <v>0.19186560725790261</v>
      </c>
      <c r="E15" s="56">
        <f t="shared" si="7"/>
        <v>0.11364849195449866</v>
      </c>
      <c r="F15" s="56">
        <f t="shared" si="7"/>
        <v>0.16138548722954729</v>
      </c>
      <c r="G15" s="56">
        <f t="shared" si="7"/>
        <v>0.15124366499796812</v>
      </c>
      <c r="H15" s="56">
        <f t="shared" si="7"/>
        <v>0.15924503567662648</v>
      </c>
      <c r="I15" s="56">
        <f t="shared" si="7"/>
        <v>9.6378114254949951E-2</v>
      </c>
      <c r="J15" s="56">
        <f t="shared" si="7"/>
        <v>8.8510830728967524E-2</v>
      </c>
      <c r="K15" s="56">
        <f t="shared" si="7"/>
        <v>9.382626427024636E-2</v>
      </c>
      <c r="L15" s="56">
        <f t="shared" si="7"/>
        <v>8.3581049162553184E-2</v>
      </c>
      <c r="M15" s="56">
        <f t="shared" si="7"/>
        <v>9.0818795530704419E-2</v>
      </c>
      <c r="N15" s="56">
        <f>+N7/N8</f>
        <v>0.13349690029532219</v>
      </c>
    </row>
    <row r="16" spans="1:14" x14ac:dyDescent="0.2">
      <c r="A16" s="52" t="s">
        <v>13</v>
      </c>
      <c r="B16" s="189">
        <f>SUM(B12:B15)</f>
        <v>0.55243606229461362</v>
      </c>
      <c r="C16" s="189">
        <f t="shared" ref="C16:D16" si="8">SUM(C13:C15)</f>
        <v>1</v>
      </c>
      <c r="D16" s="189">
        <f t="shared" si="8"/>
        <v>0.99999999999999989</v>
      </c>
      <c r="E16" s="189">
        <f>SUM(E13:E15)</f>
        <v>1</v>
      </c>
      <c r="F16" s="189">
        <f>SUM(F13:F15)</f>
        <v>1</v>
      </c>
      <c r="G16" s="189">
        <f t="shared" ref="G16:N16" si="9">SUM(G11:G15)</f>
        <v>1</v>
      </c>
      <c r="H16" s="189">
        <f t="shared" si="9"/>
        <v>0.99999999999999989</v>
      </c>
      <c r="I16" s="189">
        <f t="shared" si="9"/>
        <v>1</v>
      </c>
      <c r="J16" s="189">
        <f t="shared" si="9"/>
        <v>1</v>
      </c>
      <c r="K16" s="189">
        <f t="shared" si="9"/>
        <v>1</v>
      </c>
      <c r="L16" s="189">
        <f>SUM(L11:L15)</f>
        <v>1</v>
      </c>
      <c r="M16" s="189">
        <f>SUM(M11:M15)</f>
        <v>0.99999999999999989</v>
      </c>
      <c r="N16" s="189">
        <f t="shared" si="9"/>
        <v>1.0679241508167181</v>
      </c>
    </row>
    <row r="17" spans="1:14" x14ac:dyDescent="0.2">
      <c r="A17" s="96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</row>
    <row r="18" spans="1:14" x14ac:dyDescent="0.2">
      <c r="A18" s="55" t="s">
        <v>19</v>
      </c>
      <c r="B18" s="198" t="s">
        <v>69</v>
      </c>
      <c r="C18" s="198" t="s">
        <v>70</v>
      </c>
      <c r="D18" s="198" t="s">
        <v>71</v>
      </c>
      <c r="E18" s="198" t="s">
        <v>72</v>
      </c>
      <c r="F18" s="198" t="s">
        <v>73</v>
      </c>
      <c r="G18" s="198" t="s">
        <v>74</v>
      </c>
      <c r="H18" s="198" t="s">
        <v>75</v>
      </c>
      <c r="I18" s="198" t="s">
        <v>76</v>
      </c>
      <c r="J18" s="198" t="s">
        <v>77</v>
      </c>
      <c r="K18" s="198" t="s">
        <v>78</v>
      </c>
      <c r="L18" s="198" t="s">
        <v>79</v>
      </c>
      <c r="M18" s="198" t="s">
        <v>80</v>
      </c>
      <c r="N18" s="51" t="s">
        <v>0</v>
      </c>
    </row>
    <row r="19" spans="1:14" s="1" customFormat="1" x14ac:dyDescent="0.2">
      <c r="A19" s="5" t="s">
        <v>8</v>
      </c>
      <c r="B19" s="7"/>
      <c r="C19" s="7"/>
      <c r="D19" s="7"/>
      <c r="E19" s="7"/>
      <c r="F19" s="7"/>
      <c r="G19" s="7"/>
      <c r="H19" s="7"/>
      <c r="I19" s="7">
        <f>+'[3]May 2022'!$I$25</f>
        <v>303</v>
      </c>
      <c r="J19" s="7">
        <f>+'[3]Jun 2022'!$I$25</f>
        <v>247</v>
      </c>
      <c r="K19" s="7">
        <f>+'[3]Jul 2022'!$I$25</f>
        <v>226</v>
      </c>
      <c r="L19" s="7">
        <f>+'[3]Aug 2022'!$I$25</f>
        <v>207</v>
      </c>
      <c r="M19" s="7">
        <f>+'[3]Sep 2022'!$I$25</f>
        <v>195</v>
      </c>
      <c r="N19" s="7">
        <f t="shared" ref="N19:N20" si="10">SUM(B19:M19)</f>
        <v>1178</v>
      </c>
    </row>
    <row r="20" spans="1:14" s="1" customFormat="1" x14ac:dyDescent="0.2">
      <c r="A20" s="5" t="s">
        <v>9</v>
      </c>
      <c r="B20" s="7"/>
      <c r="C20" s="7"/>
      <c r="D20" s="7"/>
      <c r="E20" s="7"/>
      <c r="F20" s="7"/>
      <c r="G20" s="7"/>
      <c r="H20" s="7"/>
      <c r="I20" s="7">
        <f>+'[2]May 2022'!$I$21</f>
        <v>120</v>
      </c>
      <c r="J20" s="7">
        <f>+'[2]Jun 2022'!$I$21</f>
        <v>85</v>
      </c>
      <c r="K20" s="7">
        <f>+'[2]Jul 2022'!$I$21</f>
        <v>51</v>
      </c>
      <c r="L20" s="7">
        <f>+'[2]Aug 2022'!$I$21</f>
        <v>68</v>
      </c>
      <c r="M20" s="7">
        <f>+'[2]Sep 2022'!$I$21</f>
        <v>41</v>
      </c>
      <c r="N20" s="7">
        <f t="shared" si="10"/>
        <v>365</v>
      </c>
    </row>
    <row r="21" spans="1:14" x14ac:dyDescent="0.2">
      <c r="A21" s="52" t="s">
        <v>23</v>
      </c>
      <c r="B21" s="59">
        <f>+'[1]OCT 2021'!$I$25</f>
        <v>220</v>
      </c>
      <c r="C21" s="59">
        <f>+'[1]NOV 2021'!$I$29</f>
        <v>231</v>
      </c>
      <c r="D21" s="59"/>
      <c r="E21" s="59">
        <f>+'[1]JAN 2022'!$I$29</f>
        <v>163</v>
      </c>
      <c r="F21" s="59">
        <f>+'[1]FEB 2022'!$I$29</f>
        <v>134</v>
      </c>
      <c r="G21" s="59">
        <f>+'[1]MAR 2022'!$I$29</f>
        <v>207</v>
      </c>
      <c r="H21" s="59">
        <f>+'[1]APR 2022'!$I$29</f>
        <v>147</v>
      </c>
      <c r="I21" s="59">
        <f>+'[1]MAY 2022'!$I$30</f>
        <v>160</v>
      </c>
      <c r="J21" s="59">
        <f>+'[1]JUN 2022'!$I$30</f>
        <v>124</v>
      </c>
      <c r="K21" s="59">
        <f>+'[1]JUL 2022'!$I$30</f>
        <v>123</v>
      </c>
      <c r="L21" s="59">
        <f>+'[1]AUG 2022'!$I$30</f>
        <v>128</v>
      </c>
      <c r="M21" s="59">
        <f>+'[1]SEP 2022'!$I$30</f>
        <v>106</v>
      </c>
      <c r="N21" s="59">
        <f>SUM(B21:M21)</f>
        <v>1743</v>
      </c>
    </row>
    <row r="22" spans="1:14" ht="11.25" customHeight="1" x14ac:dyDescent="0.2">
      <c r="A22" s="52" t="s">
        <v>24</v>
      </c>
      <c r="B22" s="59">
        <f>+'[4]OCT 2021'!$I$29</f>
        <v>0</v>
      </c>
      <c r="C22" s="59">
        <f>+'[4]NOV 2021'!$I$27</f>
        <v>581</v>
      </c>
      <c r="D22" s="59">
        <f>+'[4]DEC 2021'!$I$27</f>
        <v>480</v>
      </c>
      <c r="E22" s="59">
        <f>+'[4]JAN 2022'!$I$27</f>
        <v>553</v>
      </c>
      <c r="F22" s="59">
        <f>+'[4]FEB 2022'!$I$27</f>
        <v>551</v>
      </c>
      <c r="G22" s="59">
        <f>+'[4]MAR 2022'!$I$27</f>
        <v>667</v>
      </c>
      <c r="H22" s="59">
        <f>+'[4]APR 2022'!$I$27</f>
        <v>600</v>
      </c>
      <c r="I22" s="59">
        <f>+'[4]MAY 2022'!$I$26</f>
        <v>554</v>
      </c>
      <c r="J22" s="59">
        <f>+'[4]JUN 2022'!$I$26</f>
        <v>515</v>
      </c>
      <c r="K22" s="59">
        <f>+'[4]JUL 2022'!$I$26</f>
        <v>453</v>
      </c>
      <c r="L22" s="59">
        <f>+'[4]AUG 2022'!$I$26</f>
        <v>627</v>
      </c>
      <c r="M22" s="59">
        <f>+'[4]SEP 2022'!$I$26</f>
        <v>468</v>
      </c>
      <c r="N22" s="59">
        <f>SUM(B22:M22)</f>
        <v>6049</v>
      </c>
    </row>
    <row r="23" spans="1:14" ht="11.25" customHeight="1" x14ac:dyDescent="0.2">
      <c r="A23" s="5" t="s">
        <v>1</v>
      </c>
      <c r="B23" s="7">
        <f>+'[5]OCT 2021'!$I$29</f>
        <v>179</v>
      </c>
      <c r="C23" s="59">
        <f>+'[5]NOV 2021'!$I$30</f>
        <v>134</v>
      </c>
      <c r="D23" s="59">
        <f>+'[5]DEC 2021'!$I$30</f>
        <v>170</v>
      </c>
      <c r="E23" s="59">
        <f>+'[5]JAN 2022'!$I$30</f>
        <v>97</v>
      </c>
      <c r="F23" s="59">
        <f>+'[5]FEB 2022'!$I$30</f>
        <v>140</v>
      </c>
      <c r="G23" s="59">
        <f>+'[5]MAR 2022'!$I$30</f>
        <v>165</v>
      </c>
      <c r="H23" s="59">
        <f>+'[5]APR 2022'!$I$29</f>
        <v>151</v>
      </c>
      <c r="I23" s="59">
        <f>+'[5]MAY 2022'!$I$26</f>
        <v>123</v>
      </c>
      <c r="J23" s="59">
        <f>+'[5]JUN 2022'!$I$26</f>
        <v>96</v>
      </c>
      <c r="K23" s="59">
        <f>+'[5]JUL 2022'!$I$26</f>
        <v>90</v>
      </c>
      <c r="L23" s="59">
        <f>+'[5]AUG 2022'!$I$26</f>
        <v>95</v>
      </c>
      <c r="M23" s="59">
        <f>+'[5]SEP 2022'!$I$26</f>
        <v>83</v>
      </c>
      <c r="N23" s="59">
        <f>SUM(B23:M23)</f>
        <v>1523</v>
      </c>
    </row>
    <row r="24" spans="1:14" x14ac:dyDescent="0.2">
      <c r="A24" s="54" t="s">
        <v>7</v>
      </c>
      <c r="B24" s="160">
        <f>SUM(B21:B23)</f>
        <v>399</v>
      </c>
      <c r="C24" s="160">
        <f>SUM(C21:C23)</f>
        <v>946</v>
      </c>
      <c r="D24" s="160">
        <f t="shared" ref="D24:H24" si="11">SUM(D19:D23)</f>
        <v>650</v>
      </c>
      <c r="E24" s="160">
        <f t="shared" si="11"/>
        <v>813</v>
      </c>
      <c r="F24" s="160">
        <f t="shared" si="11"/>
        <v>825</v>
      </c>
      <c r="G24" s="160">
        <f t="shared" si="11"/>
        <v>1039</v>
      </c>
      <c r="H24" s="160">
        <f t="shared" si="11"/>
        <v>898</v>
      </c>
      <c r="I24" s="160">
        <f>SUM(I19:I23)</f>
        <v>1260</v>
      </c>
      <c r="J24" s="160">
        <f t="shared" ref="J24:N24" si="12">SUM(J19:J23)</f>
        <v>1067</v>
      </c>
      <c r="K24" s="160">
        <f t="shared" si="12"/>
        <v>943</v>
      </c>
      <c r="L24" s="160">
        <f>SUM(L19:L23)</f>
        <v>1125</v>
      </c>
      <c r="M24" s="160">
        <f>SUM(M19:M23)</f>
        <v>893</v>
      </c>
      <c r="N24" s="160">
        <f t="shared" si="12"/>
        <v>10858</v>
      </c>
    </row>
    <row r="25" spans="1:14" x14ac:dyDescent="0.2">
      <c r="A25" s="112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</row>
    <row r="26" spans="1:14" x14ac:dyDescent="0.2">
      <c r="A26" s="55" t="s">
        <v>20</v>
      </c>
      <c r="B26" s="198" t="s">
        <v>69</v>
      </c>
      <c r="C26" s="198" t="s">
        <v>70</v>
      </c>
      <c r="D26" s="198" t="s">
        <v>71</v>
      </c>
      <c r="E26" s="198" t="s">
        <v>72</v>
      </c>
      <c r="F26" s="198" t="s">
        <v>73</v>
      </c>
      <c r="G26" s="198" t="s">
        <v>74</v>
      </c>
      <c r="H26" s="198" t="s">
        <v>75</v>
      </c>
      <c r="I26" s="198" t="s">
        <v>76</v>
      </c>
      <c r="J26" s="198" t="s">
        <v>77</v>
      </c>
      <c r="K26" s="198" t="s">
        <v>78</v>
      </c>
      <c r="L26" s="198" t="s">
        <v>79</v>
      </c>
      <c r="M26" s="198" t="s">
        <v>80</v>
      </c>
      <c r="N26" s="51" t="s">
        <v>0</v>
      </c>
    </row>
    <row r="27" spans="1:14" s="1" customFormat="1" x14ac:dyDescent="0.2">
      <c r="A27" s="5" t="s">
        <v>8</v>
      </c>
      <c r="B27" s="45"/>
      <c r="C27" s="45"/>
      <c r="D27" s="45"/>
      <c r="E27" s="45"/>
      <c r="F27" s="45"/>
      <c r="G27" s="45"/>
      <c r="H27" s="45"/>
      <c r="I27" s="45">
        <f t="shared" ref="I27:N27" si="13">I19/I24</f>
        <v>0.24047619047619048</v>
      </c>
      <c r="J27" s="45">
        <f t="shared" si="13"/>
        <v>0.23149015932521086</v>
      </c>
      <c r="K27" s="45">
        <f t="shared" si="13"/>
        <v>0.23966065747613999</v>
      </c>
      <c r="L27" s="45">
        <f t="shared" si="13"/>
        <v>0.184</v>
      </c>
      <c r="M27" s="45">
        <f t="shared" si="13"/>
        <v>0.21836506159014557</v>
      </c>
      <c r="N27" s="45">
        <f t="shared" si="13"/>
        <v>0.10849143488671947</v>
      </c>
    </row>
    <row r="28" spans="1:14" s="1" customFormat="1" x14ac:dyDescent="0.2">
      <c r="A28" s="5" t="s">
        <v>9</v>
      </c>
      <c r="B28" s="45">
        <f t="shared" ref="B28:F28" si="14">B19/B24</f>
        <v>0</v>
      </c>
      <c r="C28" s="45">
        <f t="shared" si="14"/>
        <v>0</v>
      </c>
      <c r="D28" s="45">
        <f t="shared" si="14"/>
        <v>0</v>
      </c>
      <c r="E28" s="45">
        <f t="shared" si="14"/>
        <v>0</v>
      </c>
      <c r="F28" s="45">
        <f t="shared" si="14"/>
        <v>0</v>
      </c>
      <c r="G28" s="45">
        <v>0</v>
      </c>
      <c r="H28" s="45">
        <v>0</v>
      </c>
      <c r="I28" s="45">
        <f t="shared" ref="I28:N28" si="15">I20/I24</f>
        <v>9.5238095238095233E-2</v>
      </c>
      <c r="J28" s="45">
        <f t="shared" si="15"/>
        <v>7.9662605435801309E-2</v>
      </c>
      <c r="K28" s="45">
        <f t="shared" si="15"/>
        <v>5.4082714740190878E-2</v>
      </c>
      <c r="L28" s="45">
        <f>L20/L24</f>
        <v>6.0444444444444446E-2</v>
      </c>
      <c r="M28" s="45">
        <f t="shared" si="15"/>
        <v>4.591265397536394E-2</v>
      </c>
      <c r="N28" s="45">
        <f t="shared" si="15"/>
        <v>3.3615767176275554E-2</v>
      </c>
    </row>
    <row r="29" spans="1:14" x14ac:dyDescent="0.2">
      <c r="A29" s="57" t="s">
        <v>23</v>
      </c>
      <c r="B29" s="56">
        <f t="shared" ref="B29:L29" si="16">B21/B24</f>
        <v>0.55137844611528819</v>
      </c>
      <c r="C29" s="56">
        <f t="shared" si="16"/>
        <v>0.2441860465116279</v>
      </c>
      <c r="D29" s="44">
        <f t="shared" si="16"/>
        <v>0</v>
      </c>
      <c r="E29" s="44">
        <f t="shared" si="16"/>
        <v>0.2004920049200492</v>
      </c>
      <c r="F29" s="44">
        <f t="shared" si="16"/>
        <v>0.16242424242424242</v>
      </c>
      <c r="G29" s="44">
        <f t="shared" si="16"/>
        <v>0.19923002887391722</v>
      </c>
      <c r="H29" s="56">
        <f t="shared" si="16"/>
        <v>0.16369710467706014</v>
      </c>
      <c r="I29" s="56">
        <f t="shared" si="16"/>
        <v>0.12698412698412698</v>
      </c>
      <c r="J29" s="44">
        <f t="shared" si="16"/>
        <v>0.1162136832239925</v>
      </c>
      <c r="K29" s="44">
        <f>K21/K24</f>
        <v>0.13043478260869565</v>
      </c>
      <c r="L29" s="44">
        <f t="shared" si="16"/>
        <v>0.11377777777777778</v>
      </c>
      <c r="M29" s="56">
        <f>M21/M24</f>
        <v>0.11870100783874581</v>
      </c>
      <c r="N29" s="56">
        <f>N21/N24</f>
        <v>0.16052680051574875</v>
      </c>
    </row>
    <row r="30" spans="1:14" ht="11.25" customHeight="1" x14ac:dyDescent="0.2">
      <c r="A30" s="57" t="s">
        <v>24</v>
      </c>
      <c r="B30" s="56">
        <f t="shared" ref="B30:K30" si="17">B22/B24</f>
        <v>0</v>
      </c>
      <c r="C30" s="56">
        <f t="shared" si="17"/>
        <v>0.61416490486257924</v>
      </c>
      <c r="D30" s="56">
        <f t="shared" si="17"/>
        <v>0.7384615384615385</v>
      </c>
      <c r="E30" s="44">
        <f t="shared" si="17"/>
        <v>0.68019680196801968</v>
      </c>
      <c r="F30" s="56">
        <f t="shared" si="17"/>
        <v>0.66787878787878785</v>
      </c>
      <c r="G30" s="56">
        <f t="shared" si="17"/>
        <v>0.64196342637151105</v>
      </c>
      <c r="H30" s="56">
        <f t="shared" si="17"/>
        <v>0.66815144766146994</v>
      </c>
      <c r="I30" s="56">
        <f t="shared" si="17"/>
        <v>0.43968253968253967</v>
      </c>
      <c r="J30" s="56">
        <f t="shared" si="17"/>
        <v>0.48266166822867856</v>
      </c>
      <c r="K30" s="44">
        <f t="shared" si="17"/>
        <v>0.48038176033934255</v>
      </c>
      <c r="L30" s="56">
        <f>L22/L24</f>
        <v>0.55733333333333335</v>
      </c>
      <c r="M30" s="56">
        <f>M22/M24</f>
        <v>0.52407614781634937</v>
      </c>
      <c r="N30" s="56">
        <f>N22/N24</f>
        <v>0.55710075520353652</v>
      </c>
    </row>
    <row r="31" spans="1:14" ht="11.25" customHeight="1" x14ac:dyDescent="0.2">
      <c r="A31" s="9" t="s">
        <v>1</v>
      </c>
      <c r="B31" s="56"/>
      <c r="C31" s="56">
        <f t="shared" ref="C31:N31" si="18">+C23/C24</f>
        <v>0.14164904862579281</v>
      </c>
      <c r="D31" s="56">
        <f t="shared" si="18"/>
        <v>0.26153846153846155</v>
      </c>
      <c r="E31" s="56">
        <f t="shared" si="18"/>
        <v>0.11931119311193111</v>
      </c>
      <c r="F31" s="56">
        <f t="shared" si="18"/>
        <v>0.16969696969696971</v>
      </c>
      <c r="G31" s="56">
        <f t="shared" si="18"/>
        <v>0.1588065447545717</v>
      </c>
      <c r="H31" s="56">
        <f t="shared" si="18"/>
        <v>0.16815144766146994</v>
      </c>
      <c r="I31" s="56">
        <f t="shared" si="18"/>
        <v>9.7619047619047619E-2</v>
      </c>
      <c r="J31" s="56">
        <f t="shared" si="18"/>
        <v>8.9971883786316778E-2</v>
      </c>
      <c r="K31" s="56">
        <f t="shared" si="18"/>
        <v>9.5440084835630962E-2</v>
      </c>
      <c r="L31" s="56">
        <f>+L23/L24</f>
        <v>8.4444444444444447E-2</v>
      </c>
      <c r="M31" s="56">
        <f t="shared" si="18"/>
        <v>9.29451287793953E-2</v>
      </c>
      <c r="N31" s="56">
        <f t="shared" si="18"/>
        <v>0.14026524221771966</v>
      </c>
    </row>
    <row r="32" spans="1:14" x14ac:dyDescent="0.2">
      <c r="A32" s="52" t="s">
        <v>13</v>
      </c>
      <c r="B32" s="193">
        <f>SUM(B29:B30)</f>
        <v>0.55137844611528819</v>
      </c>
      <c r="C32" s="193">
        <f>SUM(C29:C31)</f>
        <v>1</v>
      </c>
      <c r="D32" s="193">
        <f t="shared" ref="D32" si="19">SUM(D29:D31)</f>
        <v>1</v>
      </c>
      <c r="E32" s="193">
        <f>SUM(E29:E31)</f>
        <v>1</v>
      </c>
      <c r="F32" s="193">
        <f>SUM(F29:F31)</f>
        <v>1</v>
      </c>
      <c r="G32" s="193">
        <f t="shared" ref="G32:K32" si="20">SUM(G27:G31)</f>
        <v>1</v>
      </c>
      <c r="H32" s="193">
        <f t="shared" si="20"/>
        <v>1</v>
      </c>
      <c r="I32" s="193">
        <f t="shared" si="20"/>
        <v>1</v>
      </c>
      <c r="J32" s="193">
        <f t="shared" si="20"/>
        <v>1</v>
      </c>
      <c r="K32" s="193">
        <f t="shared" si="20"/>
        <v>1</v>
      </c>
      <c r="L32" s="193">
        <f>SUM(L27:L31)</f>
        <v>1</v>
      </c>
      <c r="M32" s="193">
        <f>SUM(M27:M31)</f>
        <v>1</v>
      </c>
      <c r="N32" s="193">
        <f>SUM(N29:N31)</f>
        <v>0.8578927979370049</v>
      </c>
    </row>
    <row r="33" spans="1:14" x14ac:dyDescent="0.2">
      <c r="A33" s="96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</row>
    <row r="34" spans="1:14" s="1" customFormat="1" x14ac:dyDescent="0.2">
      <c r="A34" s="16" t="s">
        <v>10</v>
      </c>
      <c r="B34" s="198" t="s">
        <v>69</v>
      </c>
      <c r="C34" s="198" t="s">
        <v>70</v>
      </c>
      <c r="D34" s="198" t="s">
        <v>71</v>
      </c>
      <c r="E34" s="198" t="s">
        <v>72</v>
      </c>
      <c r="F34" s="198" t="s">
        <v>73</v>
      </c>
      <c r="G34" s="198" t="s">
        <v>74</v>
      </c>
      <c r="H34" s="198" t="s">
        <v>75</v>
      </c>
      <c r="I34" s="198" t="s">
        <v>76</v>
      </c>
      <c r="J34" s="198" t="s">
        <v>77</v>
      </c>
      <c r="K34" s="198" t="s">
        <v>78</v>
      </c>
      <c r="L34" s="198" t="s">
        <v>79</v>
      </c>
      <c r="M34" s="198" t="s">
        <v>80</v>
      </c>
      <c r="N34" s="4" t="s">
        <v>0</v>
      </c>
    </row>
    <row r="35" spans="1:14" s="1" customFormat="1" x14ac:dyDescent="0.2">
      <c r="A35" s="5" t="s">
        <v>8</v>
      </c>
      <c r="B35" s="171"/>
      <c r="C35" s="171"/>
      <c r="D35" s="171"/>
      <c r="E35" s="171"/>
      <c r="F35" s="171"/>
      <c r="G35" s="171"/>
      <c r="H35" s="171"/>
      <c r="I35" s="171">
        <f>I3/I19</f>
        <v>412.46468646864685</v>
      </c>
      <c r="J35" s="171">
        <f t="shared" ref="J35:M35" si="21">J3/J21</f>
        <v>822.8245161290323</v>
      </c>
      <c r="K35" s="171">
        <f t="shared" si="21"/>
        <v>752.89235772357722</v>
      </c>
      <c r="L35" s="171">
        <f t="shared" si="21"/>
        <v>681.86625000000004</v>
      </c>
      <c r="M35" s="171">
        <f t="shared" si="21"/>
        <v>753.80377358490568</v>
      </c>
      <c r="N35" s="171">
        <f t="shared" ref="N35:N40" si="22">N3/N19</f>
        <v>413.2384380305603</v>
      </c>
    </row>
    <row r="36" spans="1:14" s="1" customFormat="1" x14ac:dyDescent="0.2">
      <c r="A36" s="5" t="s">
        <v>9</v>
      </c>
      <c r="B36" s="171"/>
      <c r="C36" s="171"/>
      <c r="D36" s="171"/>
      <c r="E36" s="171"/>
      <c r="F36" s="171"/>
      <c r="G36" s="171"/>
      <c r="H36" s="171"/>
      <c r="I36" s="171">
        <f>I4/20</f>
        <v>2410.1999999999998</v>
      </c>
      <c r="J36" s="171">
        <f t="shared" ref="J36:M36" si="23">J4/20</f>
        <v>1707.2249999999999</v>
      </c>
      <c r="K36" s="171">
        <f t="shared" si="23"/>
        <v>1024.335</v>
      </c>
      <c r="L36" s="171">
        <f t="shared" si="23"/>
        <v>1365.78</v>
      </c>
      <c r="M36" s="171">
        <f t="shared" si="23"/>
        <v>863.65499999999997</v>
      </c>
      <c r="N36" s="171">
        <f t="shared" si="22"/>
        <v>403.90109589041094</v>
      </c>
    </row>
    <row r="37" spans="1:14" x14ac:dyDescent="0.2">
      <c r="A37" s="52" t="s">
        <v>23</v>
      </c>
      <c r="B37" s="176">
        <f t="shared" ref="B37:M37" si="24">B5/B21</f>
        <v>438.67199999999997</v>
      </c>
      <c r="C37" s="176">
        <f t="shared" si="24"/>
        <v>434.72</v>
      </c>
      <c r="D37" s="176" t="e">
        <f t="shared" si="24"/>
        <v>#DIV/0!</v>
      </c>
      <c r="E37" s="176">
        <f t="shared" si="24"/>
        <v>434.72</v>
      </c>
      <c r="F37" s="176">
        <f t="shared" si="24"/>
        <v>441.20835820895519</v>
      </c>
      <c r="G37" s="176">
        <f t="shared" si="24"/>
        <v>436.82009661835752</v>
      </c>
      <c r="H37" s="176">
        <f t="shared" si="24"/>
        <v>446.54911564625849</v>
      </c>
      <c r="I37" s="176">
        <f>I5/I21</f>
        <v>434.71999999999997</v>
      </c>
      <c r="J37" s="176">
        <f t="shared" si="24"/>
        <v>434.71999999999997</v>
      </c>
      <c r="K37" s="176">
        <f t="shared" si="24"/>
        <v>434.71999999999997</v>
      </c>
      <c r="L37" s="176">
        <f t="shared" si="24"/>
        <v>434.72</v>
      </c>
      <c r="M37" s="176">
        <f t="shared" si="24"/>
        <v>434.71999999999997</v>
      </c>
      <c r="N37" s="176">
        <f t="shared" si="22"/>
        <v>486.59708548479631</v>
      </c>
    </row>
    <row r="38" spans="1:14" ht="11.25" customHeight="1" x14ac:dyDescent="0.2">
      <c r="A38" s="52" t="s">
        <v>24</v>
      </c>
      <c r="B38" s="176" t="e">
        <f>B6/B22</f>
        <v>#DIV/0!</v>
      </c>
      <c r="C38" s="176">
        <f>C6/C22</f>
        <v>475.06554216867471</v>
      </c>
      <c r="D38" s="176">
        <f t="shared" ref="D38:H38" si="25">D6/D22</f>
        <v>471.36587500000002</v>
      </c>
      <c r="E38" s="176">
        <f t="shared" si="25"/>
        <v>469.40999999999997</v>
      </c>
      <c r="F38" s="176">
        <f t="shared" si="25"/>
        <v>469.41</v>
      </c>
      <c r="G38" s="176">
        <f t="shared" si="25"/>
        <v>470.81752623688152</v>
      </c>
      <c r="H38" s="176">
        <f t="shared" si="25"/>
        <v>470.97469999999998</v>
      </c>
      <c r="I38" s="176">
        <f>I6/I22</f>
        <v>471.10462093862816</v>
      </c>
      <c r="J38" s="176">
        <f>J6/J22</f>
        <v>469.40999999999997</v>
      </c>
      <c r="K38" s="176">
        <f>K6/K22</f>
        <v>470.44622516556296</v>
      </c>
      <c r="L38" s="176">
        <f>L6/L22</f>
        <v>469.41</v>
      </c>
      <c r="M38" s="176">
        <f>M6/M22</f>
        <v>469.41</v>
      </c>
      <c r="N38" s="176">
        <f t="shared" si="22"/>
        <v>470.65162010249628</v>
      </c>
    </row>
    <row r="39" spans="1:14" ht="11.25" customHeight="1" x14ac:dyDescent="0.2">
      <c r="A39" s="5" t="s">
        <v>1</v>
      </c>
      <c r="B39" s="202"/>
      <c r="C39" s="176">
        <f t="shared" ref="C39:K39" si="26">C7/C23</f>
        <v>443.31940298507465</v>
      </c>
      <c r="D39" s="176">
        <f t="shared" si="26"/>
        <v>436.8</v>
      </c>
      <c r="E39" s="176">
        <f t="shared" si="26"/>
        <v>436.8</v>
      </c>
      <c r="F39" s="176">
        <f t="shared" si="26"/>
        <v>436.8</v>
      </c>
      <c r="G39" s="176">
        <f t="shared" si="26"/>
        <v>436.8</v>
      </c>
      <c r="H39" s="176">
        <f t="shared" si="26"/>
        <v>436.8</v>
      </c>
      <c r="I39" s="176">
        <f t="shared" si="26"/>
        <v>436.8</v>
      </c>
      <c r="J39" s="176">
        <f t="shared" si="26"/>
        <v>436.8</v>
      </c>
      <c r="K39" s="176">
        <f t="shared" si="26"/>
        <v>436.8</v>
      </c>
      <c r="L39" s="176">
        <f>L7/L23</f>
        <v>445.99578947368417</v>
      </c>
      <c r="M39" s="176">
        <f>M7/M23</f>
        <v>436.8</v>
      </c>
      <c r="N39" s="176">
        <f t="shared" si="22"/>
        <v>437.94720945502297</v>
      </c>
    </row>
    <row r="40" spans="1:14" s="60" customFormat="1" x14ac:dyDescent="0.2">
      <c r="A40" s="54" t="s">
        <v>10</v>
      </c>
      <c r="B40" s="158">
        <f>B8/B24</f>
        <v>437.83218045112778</v>
      </c>
      <c r="C40" s="158">
        <f t="shared" ref="C40:K40" si="27">C8/C24</f>
        <v>460.71691331923893</v>
      </c>
      <c r="D40" s="158">
        <f t="shared" si="27"/>
        <v>595.41676923076932</v>
      </c>
      <c r="E40" s="158">
        <f t="shared" si="27"/>
        <v>458.56419434194333</v>
      </c>
      <c r="F40" s="158">
        <f t="shared" si="27"/>
        <v>459.29555151515154</v>
      </c>
      <c r="G40" s="158">
        <f t="shared" si="27"/>
        <v>458.64201154956686</v>
      </c>
      <c r="H40" s="158">
        <f>H8/H24</f>
        <v>461.22977728285082</v>
      </c>
      <c r="I40" s="158">
        <f t="shared" si="27"/>
        <v>442.42409523809522</v>
      </c>
      <c r="J40" s="158">
        <f t="shared" si="27"/>
        <v>444.01028116213678</v>
      </c>
      <c r="K40" s="158">
        <f t="shared" si="27"/>
        <v>444.3130010604454</v>
      </c>
      <c r="L40" s="158">
        <f>L8/L24</f>
        <v>450.60294222222223</v>
      </c>
      <c r="M40" s="158">
        <f>M8/M24</f>
        <v>447.02676371780518</v>
      </c>
      <c r="N40" s="158">
        <f t="shared" si="22"/>
        <v>460.15129397679129</v>
      </c>
    </row>
  </sheetData>
  <pageMargins left="0.5" right="0.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6"/>
  <sheetViews>
    <sheetView topLeftCell="D7" zoomScale="115" zoomScaleNormal="115" workbookViewId="0">
      <selection activeCell="P42" sqref="P42"/>
    </sheetView>
  </sheetViews>
  <sheetFormatPr defaultColWidth="9.109375" defaultRowHeight="10.199999999999999" x14ac:dyDescent="0.2"/>
  <cols>
    <col min="1" max="1" width="11.6640625" style="1" customWidth="1"/>
    <col min="2" max="9" width="12" style="1" bestFit="1" customWidth="1"/>
    <col min="10" max="10" width="12" style="39" bestFit="1" customWidth="1"/>
    <col min="11" max="12" width="12" style="1" bestFit="1" customWidth="1"/>
    <col min="13" max="13" width="11.33203125" style="1" bestFit="1" customWidth="1"/>
    <col min="14" max="14" width="12.88671875" style="1" bestFit="1" customWidth="1"/>
    <col min="15" max="16384" width="9.109375" style="1"/>
  </cols>
  <sheetData>
    <row r="1" spans="1:14" x14ac:dyDescent="0.2">
      <c r="A1" s="108" t="s">
        <v>52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x14ac:dyDescent="0.2">
      <c r="A2" s="17" t="s">
        <v>45</v>
      </c>
      <c r="B2" s="198" t="s">
        <v>69</v>
      </c>
      <c r="C2" s="198" t="s">
        <v>70</v>
      </c>
      <c r="D2" s="198" t="s">
        <v>71</v>
      </c>
      <c r="E2" s="198" t="s">
        <v>72</v>
      </c>
      <c r="F2" s="198" t="s">
        <v>73</v>
      </c>
      <c r="G2" s="198" t="s">
        <v>74</v>
      </c>
      <c r="H2" s="198" t="s">
        <v>75</v>
      </c>
      <c r="I2" s="198" t="s">
        <v>76</v>
      </c>
      <c r="J2" s="198" t="s">
        <v>77</v>
      </c>
      <c r="K2" s="198" t="s">
        <v>78</v>
      </c>
      <c r="L2" s="198" t="s">
        <v>79</v>
      </c>
      <c r="M2" s="198" t="s">
        <v>80</v>
      </c>
      <c r="N2" s="4" t="s">
        <v>0</v>
      </c>
    </row>
    <row r="3" spans="1:14" x14ac:dyDescent="0.2">
      <c r="A3" s="5" t="s">
        <v>8</v>
      </c>
      <c r="B3" s="143">
        <f>+'[3]Oct 2021'!$J$25</f>
        <v>386327.76</v>
      </c>
      <c r="C3" s="143">
        <f>+'[3]Nov 2021'!$J$25</f>
        <v>363050.48000000004</v>
      </c>
      <c r="D3" s="143">
        <f>+'[3]Dec 2021'!$J$25</f>
        <v>323629.28000000003</v>
      </c>
      <c r="E3" s="143">
        <f>+'[3]Jan 2022'!$J$25</f>
        <v>351036.39999999997</v>
      </c>
      <c r="F3" s="143">
        <f>+'[3]Feb 2022'!$J$25</f>
        <v>291716.88</v>
      </c>
      <c r="G3" s="143">
        <f>+'[3]Mar 2022'!$J$25</f>
        <v>413359.43999999994</v>
      </c>
      <c r="H3" s="143">
        <f>+'[3]Apr 2022'!$J$25</f>
        <v>365678.56000000006</v>
      </c>
      <c r="I3" s="143">
        <f>+'[3]May 2022'!$J$33</f>
        <v>346155.67999999993</v>
      </c>
      <c r="J3" s="143">
        <f>+'[3]Jun 2022'!$J$33</f>
        <v>308987.12</v>
      </c>
      <c r="K3" s="143">
        <f>+'[3]Jul 2022'!$J$33</f>
        <v>299601.12</v>
      </c>
      <c r="L3" s="143">
        <f>+'[3]Aug 2022'!$J$33</f>
        <v>356668</v>
      </c>
      <c r="M3" s="143">
        <f>+'[3]Sep 2022'!$J$33</f>
        <v>311615.2</v>
      </c>
      <c r="N3" s="144">
        <f t="shared" ref="N3:N7" si="0">SUM(B3:M3)</f>
        <v>4117825.92</v>
      </c>
    </row>
    <row r="4" spans="1:14" x14ac:dyDescent="0.2">
      <c r="A4" s="5" t="s">
        <v>9</v>
      </c>
      <c r="B4" s="143">
        <f>+'[2]Oct 2021'!$J$23</f>
        <v>322183.67999999999</v>
      </c>
      <c r="C4" s="143">
        <f>+'[2]Nov 2021'!$J$24</f>
        <v>625847.03999999992</v>
      </c>
      <c r="D4" s="143">
        <f>+'[2]Dec 2021'!$J$24</f>
        <v>527304.95999999996</v>
      </c>
      <c r="E4" s="143">
        <f>+'[2]Jan 2022'!$J$24</f>
        <v>585661.43999999994</v>
      </c>
      <c r="F4" s="143">
        <f>+'[2]Feb 2022'!$J$24</f>
        <v>537089.28000000003</v>
      </c>
      <c r="G4" s="143">
        <f>+'[2]Mar 2022'!$J$24</f>
        <v>680359.67999999993</v>
      </c>
      <c r="H4" s="143">
        <f>+'[2]Apr 2022'!$J$24</f>
        <v>572382.71999999997</v>
      </c>
      <c r="I4" s="143">
        <f>+'[2]May 2022'!$J$28</f>
        <v>616412.16000000003</v>
      </c>
      <c r="J4" s="143">
        <f>+'[2]Jun 2022'!$J$28</f>
        <v>630389.76000000001</v>
      </c>
      <c r="K4" s="143">
        <f>+'[2]Jul 2022'!$J$28</f>
        <v>565393.92000000004</v>
      </c>
      <c r="L4" s="143">
        <f>+'[2]Aug 2022'!$J$28</f>
        <v>700277.76000000001</v>
      </c>
      <c r="M4" s="143">
        <f>+'[2]Sep 2022'!$J$28</f>
        <v>662188.79999999993</v>
      </c>
      <c r="N4" s="144">
        <f t="shared" si="0"/>
        <v>7025491.1999999993</v>
      </c>
    </row>
    <row r="5" spans="1:14" x14ac:dyDescent="0.2">
      <c r="A5" s="5" t="s">
        <v>23</v>
      </c>
      <c r="B5" s="143">
        <f>+'[1]OCT 2021'!$J$30</f>
        <v>172972.79999999999</v>
      </c>
      <c r="C5" s="143">
        <f>+'[1]NOV 2021'!$J$34</f>
        <v>153404.16</v>
      </c>
      <c r="D5" s="143">
        <f>+'[1]DEC 2021'!$J$34</f>
        <v>139077.12</v>
      </c>
      <c r="E5" s="143">
        <f>+'[1]JAN 2022'!$J$34</f>
        <v>124400.64</v>
      </c>
      <c r="F5" s="143">
        <f>+'[1]FEB 2022'!$J$34</f>
        <v>83166.720000000001</v>
      </c>
      <c r="G5" s="143">
        <f>+'[1]MAR 2022'!$J$34</f>
        <v>132787.20000000001</v>
      </c>
      <c r="H5" s="143">
        <f>+'[1]APR 2022'!$J$34</f>
        <v>108675.84</v>
      </c>
      <c r="I5" s="143">
        <f>+'[1]MAY 2022'!$J$36</f>
        <v>203723.51999999999</v>
      </c>
      <c r="J5" s="143">
        <f>+'[1]JUN 2022'!$J$36</f>
        <v>170526.72</v>
      </c>
      <c r="K5" s="143">
        <f>+'[1]JUL 2022'!$J$36</f>
        <v>153054.72</v>
      </c>
      <c r="L5" s="143">
        <f>+'[1]AUG 2022'!$J$36</f>
        <v>196385.28</v>
      </c>
      <c r="M5" s="143">
        <f>+'[1]SEP 2022'!$J$36</f>
        <v>189745.92000000001</v>
      </c>
      <c r="N5" s="144">
        <f>SUM(B5:M5)</f>
        <v>1827920.6399999997</v>
      </c>
    </row>
    <row r="6" spans="1:14" x14ac:dyDescent="0.2">
      <c r="A6" s="5" t="s">
        <v>24</v>
      </c>
      <c r="B6" s="143">
        <f>+'[4]OCT 2021'!$J$42</f>
        <v>2214316.3200000003</v>
      </c>
      <c r="C6" s="143">
        <f>+'[4]NOV 2021'!$J$36</f>
        <v>2275856.96</v>
      </c>
      <c r="D6" s="143">
        <f>+'[4]DEC 2021'!$J$36</f>
        <v>2093146.2400000002</v>
      </c>
      <c r="E6" s="143">
        <f>+'[4]JAN 2022'!$J$36</f>
        <v>2267065.44</v>
      </c>
      <c r="F6" s="143">
        <f>+'[4]FEB 2022'!$J$36</f>
        <v>2094675.2000000002</v>
      </c>
      <c r="G6" s="143">
        <f>+'[4]MAR 2022'!$J$36</f>
        <v>2601143.2000000002</v>
      </c>
      <c r="H6" s="143">
        <f>+'[4]APR 2022'!$J$36</f>
        <v>2343513.44</v>
      </c>
      <c r="I6" s="143">
        <f>+'[4]MAY 2022'!$J$35</f>
        <v>2143219.6800000002</v>
      </c>
      <c r="J6" s="143">
        <f>+'[4]JUN 2022'!$J$35</f>
        <v>2036574.7200000002</v>
      </c>
      <c r="K6" s="143">
        <f>+'[4]JUL 2022'!$J$35</f>
        <v>1980003.2</v>
      </c>
      <c r="L6" s="143">
        <f>+'[4]AUG 2022'!$J$35</f>
        <v>2361478.7200000002</v>
      </c>
      <c r="M6" s="143">
        <f>+'[4]SEP 2022'!$J$35</f>
        <v>2067918.4</v>
      </c>
      <c r="N6" s="144">
        <f>SUM(B6:M6)</f>
        <v>26478911.519999996</v>
      </c>
    </row>
    <row r="7" spans="1:14" x14ac:dyDescent="0.2">
      <c r="A7" s="5" t="s">
        <v>1</v>
      </c>
      <c r="B7" s="143">
        <f>+'[5]OCT 2021'!$J$37</f>
        <v>256139.51999999999</v>
      </c>
      <c r="C7" s="143">
        <f>+'[5]NOV 2021'!$J$39</f>
        <v>281299.20000000001</v>
      </c>
      <c r="D7" s="143">
        <f>+'[5]DEC 2021'!$J$39</f>
        <v>260682.24000000002</v>
      </c>
      <c r="E7" s="143">
        <f>+'[5]JAN 2022'!$J$39</f>
        <v>293879.04000000004</v>
      </c>
      <c r="F7" s="143">
        <f>+'[5]FEB 2022'!$J$39</f>
        <v>256838.39999999999</v>
      </c>
      <c r="G7" s="143">
        <f>+'[5]MAR 2022'!$J$39</f>
        <v>327425.28000000003</v>
      </c>
      <c r="H7" s="143">
        <f>+'[5]APR 2022'!$J$38</f>
        <v>268369.91999999998</v>
      </c>
      <c r="I7" s="143">
        <f>+'[5]MAY 2022'!$J$33</f>
        <v>286890.23999999999</v>
      </c>
      <c r="J7" s="143">
        <f>+'[5]JUN 2022'!$J$33</f>
        <v>259983.35999999999</v>
      </c>
      <c r="K7" s="143">
        <f>+'[5]JUL 2022'!$J$33</f>
        <v>271864.32000000001</v>
      </c>
      <c r="L7" s="143">
        <f>+'[5]AUG 2022'!$J$33</f>
        <v>289685.76000000001</v>
      </c>
      <c r="M7" s="143">
        <f>+'[5]SEP 2022'!$J$33</f>
        <v>251946.23999999999</v>
      </c>
      <c r="N7" s="144">
        <f t="shared" si="0"/>
        <v>3305003.5199999996</v>
      </c>
    </row>
    <row r="8" spans="1:14" x14ac:dyDescent="0.2">
      <c r="A8" s="5"/>
      <c r="B8" s="143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</row>
    <row r="9" spans="1:14" x14ac:dyDescent="0.2">
      <c r="A9" s="6" t="s">
        <v>5</v>
      </c>
      <c r="B9" s="158">
        <f>SUM(B3:B8)</f>
        <v>3351940.0800000005</v>
      </c>
      <c r="C9" s="158">
        <f t="shared" ref="C9" si="1">SUM(C3:C8)</f>
        <v>3699457.84</v>
      </c>
      <c r="D9" s="157">
        <f t="shared" ref="D9:H9" si="2">SUM(D3:D8)</f>
        <v>3343839.8400000003</v>
      </c>
      <c r="E9" s="158">
        <f t="shared" si="2"/>
        <v>3622042.96</v>
      </c>
      <c r="F9" s="157">
        <f t="shared" si="2"/>
        <v>3263486.48</v>
      </c>
      <c r="G9" s="158">
        <f t="shared" si="2"/>
        <v>4155074.8</v>
      </c>
      <c r="H9" s="158">
        <f t="shared" si="2"/>
        <v>3658620.48</v>
      </c>
      <c r="I9" s="157">
        <f>SUM(I3:I8)</f>
        <v>3596401.2800000003</v>
      </c>
      <c r="J9" s="157">
        <f>SUM(J3:J8)</f>
        <v>3406461.68</v>
      </c>
      <c r="K9" s="157">
        <f t="shared" ref="K9" si="3">SUM(K3:K8)</f>
        <v>3269917.28</v>
      </c>
      <c r="L9" s="157">
        <f>SUM(L3:L8)</f>
        <v>3904495.5200000005</v>
      </c>
      <c r="M9" s="158">
        <f>SUM(M3:M8)</f>
        <v>3483414.5599999996</v>
      </c>
      <c r="N9" s="157">
        <f>SUM(N3:N8)</f>
        <v>42755152.799999997</v>
      </c>
    </row>
    <row r="10" spans="1:14" ht="10.95" customHeight="1" x14ac:dyDescent="0.2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</row>
    <row r="11" spans="1:14" x14ac:dyDescent="0.2">
      <c r="A11" s="16" t="s">
        <v>6</v>
      </c>
      <c r="B11" s="198" t="s">
        <v>69</v>
      </c>
      <c r="C11" s="198" t="s">
        <v>70</v>
      </c>
      <c r="D11" s="198" t="s">
        <v>71</v>
      </c>
      <c r="E11" s="198" t="s">
        <v>72</v>
      </c>
      <c r="F11" s="198" t="s">
        <v>73</v>
      </c>
      <c r="G11" s="198" t="s">
        <v>74</v>
      </c>
      <c r="H11" s="198" t="s">
        <v>75</v>
      </c>
      <c r="I11" s="198" t="s">
        <v>76</v>
      </c>
      <c r="J11" s="198" t="s">
        <v>77</v>
      </c>
      <c r="K11" s="198" t="s">
        <v>78</v>
      </c>
      <c r="L11" s="198" t="s">
        <v>79</v>
      </c>
      <c r="M11" s="198" t="s">
        <v>80</v>
      </c>
      <c r="N11" s="4" t="s">
        <v>0</v>
      </c>
    </row>
    <row r="12" spans="1:14" x14ac:dyDescent="0.2">
      <c r="A12" s="5" t="s">
        <v>8</v>
      </c>
      <c r="B12" s="44">
        <f t="shared" ref="B12:N12" si="4">B3/B9</f>
        <v>0.1152549719802867</v>
      </c>
      <c r="C12" s="45">
        <f t="shared" si="4"/>
        <v>9.8136131212134603E-2</v>
      </c>
      <c r="D12" s="45">
        <f t="shared" si="4"/>
        <v>9.6783726340194567E-2</v>
      </c>
      <c r="E12" s="45">
        <f t="shared" si="4"/>
        <v>9.6916685935718436E-2</v>
      </c>
      <c r="F12" s="45">
        <f t="shared" si="4"/>
        <v>8.9388107408368986E-2</v>
      </c>
      <c r="G12" s="45">
        <f t="shared" si="4"/>
        <v>9.9483032170684382E-2</v>
      </c>
      <c r="H12" s="45">
        <f>H3/H9</f>
        <v>9.9949847763384322E-2</v>
      </c>
      <c r="I12" s="45">
        <f t="shared" si="4"/>
        <v>9.6250571905034998E-2</v>
      </c>
      <c r="J12" s="45">
        <f t="shared" si="4"/>
        <v>9.0706178147878055E-2</v>
      </c>
      <c r="K12" s="45">
        <f t="shared" si="4"/>
        <v>9.1623455379886559E-2</v>
      </c>
      <c r="L12" s="45">
        <f t="shared" si="4"/>
        <v>9.1348036685671485E-2</v>
      </c>
      <c r="M12" s="45">
        <f t="shared" si="4"/>
        <v>8.9456823077641398E-2</v>
      </c>
      <c r="N12" s="45">
        <f t="shared" si="4"/>
        <v>9.6311804550491514E-2</v>
      </c>
    </row>
    <row r="13" spans="1:14" x14ac:dyDescent="0.2">
      <c r="A13" s="5" t="s">
        <v>9</v>
      </c>
      <c r="B13" s="44">
        <f t="shared" ref="B13:N13" si="5">B4/B9</f>
        <v>9.6118567847430003E-2</v>
      </c>
      <c r="C13" s="45">
        <f t="shared" si="5"/>
        <v>0.16917263746949471</v>
      </c>
      <c r="D13" s="45">
        <f t="shared" si="5"/>
        <v>0.15769444268598698</v>
      </c>
      <c r="E13" s="45">
        <f t="shared" si="5"/>
        <v>0.16169367577020674</v>
      </c>
      <c r="F13" s="45">
        <f t="shared" si="5"/>
        <v>0.16457530413914875</v>
      </c>
      <c r="G13" s="45">
        <f t="shared" si="5"/>
        <v>0.16374186091667953</v>
      </c>
      <c r="H13" s="45">
        <f t="shared" si="5"/>
        <v>0.15644768926674787</v>
      </c>
      <c r="I13" s="45">
        <f t="shared" si="5"/>
        <v>0.17139693599486205</v>
      </c>
      <c r="J13" s="45">
        <f t="shared" si="5"/>
        <v>0.18505705310033019</v>
      </c>
      <c r="K13" s="45">
        <f t="shared" si="5"/>
        <v>0.17290771343304442</v>
      </c>
      <c r="L13" s="45">
        <f t="shared" si="5"/>
        <v>0.17935166179931997</v>
      </c>
      <c r="M13" s="45">
        <f t="shared" si="5"/>
        <v>0.1900976150251838</v>
      </c>
      <c r="N13" s="45">
        <f t="shared" si="5"/>
        <v>0.16431916950136591</v>
      </c>
    </row>
    <row r="14" spans="1:14" x14ac:dyDescent="0.2">
      <c r="A14" s="5" t="s">
        <v>23</v>
      </c>
      <c r="B14" s="44">
        <f t="shared" ref="B14:N14" si="6">B5/B9</f>
        <v>5.1603786425680961E-2</v>
      </c>
      <c r="C14" s="45">
        <f t="shared" si="6"/>
        <v>4.1466659882249124E-2</v>
      </c>
      <c r="D14" s="45">
        <f t="shared" si="6"/>
        <v>4.1592039886695048E-2</v>
      </c>
      <c r="E14" s="45">
        <f t="shared" si="6"/>
        <v>3.4345434710139386E-2</v>
      </c>
      <c r="F14" s="45">
        <f t="shared" si="6"/>
        <v>2.5484009359217571E-2</v>
      </c>
      <c r="G14" s="45">
        <f t="shared" si="6"/>
        <v>3.1957836234380192E-2</v>
      </c>
      <c r="H14" s="45">
        <f t="shared" si="6"/>
        <v>2.970404845052417E-2</v>
      </c>
      <c r="I14" s="45">
        <f t="shared" si="6"/>
        <v>5.6646493018710074E-2</v>
      </c>
      <c r="J14" s="45">
        <f t="shared" si="6"/>
        <v>5.0059779330909715E-2</v>
      </c>
      <c r="K14" s="45">
        <f t="shared" si="6"/>
        <v>4.6806908827981122E-2</v>
      </c>
      <c r="L14" s="45">
        <f t="shared" si="6"/>
        <v>5.0297222520567772E-2</v>
      </c>
      <c r="M14" s="45">
        <f t="shared" si="6"/>
        <v>5.4471242722255842E-2</v>
      </c>
      <c r="N14" s="45">
        <f t="shared" si="6"/>
        <v>4.2753224355217362E-2</v>
      </c>
    </row>
    <row r="15" spans="1:14" x14ac:dyDescent="0.2">
      <c r="A15" s="5" t="s">
        <v>24</v>
      </c>
      <c r="B15" s="44">
        <f t="shared" ref="B15:N15" si="7">B6/B9</f>
        <v>0.66060736980715951</v>
      </c>
      <c r="C15" s="45">
        <f t="shared" si="7"/>
        <v>0.61518661880466252</v>
      </c>
      <c r="D15" s="45">
        <f t="shared" si="7"/>
        <v>0.62597084195276531</v>
      </c>
      <c r="E15" s="45">
        <f t="shared" si="7"/>
        <v>0.62590793787824095</v>
      </c>
      <c r="F15" s="45">
        <f t="shared" si="7"/>
        <v>0.64185196195450467</v>
      </c>
      <c r="G15" s="45">
        <f t="shared" si="7"/>
        <v>0.62601597448979751</v>
      </c>
      <c r="H15" s="45">
        <f t="shared" si="7"/>
        <v>0.64054565178621636</v>
      </c>
      <c r="I15" s="45">
        <f t="shared" si="7"/>
        <v>0.59593452263480451</v>
      </c>
      <c r="J15" s="45">
        <f t="shared" si="7"/>
        <v>0.59785634224424922</v>
      </c>
      <c r="K15" s="45">
        <f t="shared" si="7"/>
        <v>0.6055208833906649</v>
      </c>
      <c r="L15" s="45">
        <f t="shared" si="7"/>
        <v>0.60481020093474203</v>
      </c>
      <c r="M15" s="45">
        <f t="shared" si="7"/>
        <v>0.59364694163763276</v>
      </c>
      <c r="N15" s="45">
        <f t="shared" si="7"/>
        <v>0.61931509504510529</v>
      </c>
    </row>
    <row r="16" spans="1:14" x14ac:dyDescent="0.2">
      <c r="A16" s="5" t="s">
        <v>1</v>
      </c>
      <c r="B16" s="44">
        <f t="shared" ref="B16:N16" si="8">B7/B9</f>
        <v>7.6415303939442722E-2</v>
      </c>
      <c r="C16" s="45">
        <f t="shared" si="8"/>
        <v>7.6037952631459113E-2</v>
      </c>
      <c r="D16" s="45">
        <f t="shared" si="8"/>
        <v>7.7958949134358066E-2</v>
      </c>
      <c r="E16" s="45">
        <f t="shared" si="8"/>
        <v>8.113626570569446E-2</v>
      </c>
      <c r="F16" s="45">
        <f t="shared" si="8"/>
        <v>7.8700617138760143E-2</v>
      </c>
      <c r="G16" s="45">
        <f t="shared" si="8"/>
        <v>7.8801296188458519E-2</v>
      </c>
      <c r="H16" s="45">
        <f t="shared" si="8"/>
        <v>7.3352762733127214E-2</v>
      </c>
      <c r="I16" s="45">
        <f t="shared" si="8"/>
        <v>7.9771476446588288E-2</v>
      </c>
      <c r="J16" s="45">
        <f t="shared" si="8"/>
        <v>7.6320647176632839E-2</v>
      </c>
      <c r="K16" s="45">
        <f t="shared" si="8"/>
        <v>8.3141038968423092E-2</v>
      </c>
      <c r="L16" s="45">
        <f t="shared" si="8"/>
        <v>7.4192878059698722E-2</v>
      </c>
      <c r="M16" s="45">
        <f t="shared" si="8"/>
        <v>7.2327377537286297E-2</v>
      </c>
      <c r="N16" s="45">
        <f t="shared" si="8"/>
        <v>7.7300706547819883E-2</v>
      </c>
    </row>
    <row r="17" spans="1:14" x14ac:dyDescent="0.2">
      <c r="A17" s="5"/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8"/>
      <c r="N17" s="193"/>
    </row>
    <row r="18" spans="1:14" ht="10.8" thickBot="1" x14ac:dyDescent="0.25">
      <c r="A18" s="12" t="s">
        <v>12</v>
      </c>
      <c r="B18" s="190">
        <f t="shared" ref="B18:K18" si="9">SUM(B12:B17)</f>
        <v>0.99999999999999989</v>
      </c>
      <c r="C18" s="190">
        <f t="shared" si="9"/>
        <v>1.0000000000000002</v>
      </c>
      <c r="D18" s="190">
        <f t="shared" si="9"/>
        <v>1</v>
      </c>
      <c r="E18" s="190">
        <f t="shared" si="9"/>
        <v>1</v>
      </c>
      <c r="F18" s="190">
        <f>SUM(F12:F17)</f>
        <v>1</v>
      </c>
      <c r="G18" s="190">
        <f>SUM(G12:G17)</f>
        <v>1.0000000000000002</v>
      </c>
      <c r="H18" s="190">
        <f>SUM(H12:H17)</f>
        <v>0.99999999999999989</v>
      </c>
      <c r="I18" s="190">
        <f>SUM(I12:I17)</f>
        <v>0.99999999999999989</v>
      </c>
      <c r="J18" s="190">
        <f>SUM(J12:J17)</f>
        <v>1</v>
      </c>
      <c r="K18" s="190">
        <f t="shared" si="9"/>
        <v>1</v>
      </c>
      <c r="L18" s="190">
        <f>SUM(L12:L17)</f>
        <v>1</v>
      </c>
      <c r="M18" s="190">
        <f>SUM(M12:M17)</f>
        <v>1.0000000000000002</v>
      </c>
      <c r="N18" s="190">
        <f>SUM(N12:N17)</f>
        <v>0.99999999999999989</v>
      </c>
    </row>
    <row r="19" spans="1:14" ht="2.25" customHeight="1" x14ac:dyDescent="0.2"/>
    <row r="20" spans="1:14" ht="11.4" customHeight="1" x14ac:dyDescent="0.2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</row>
    <row r="21" spans="1:14" x14ac:dyDescent="0.2">
      <c r="A21" s="16" t="s">
        <v>19</v>
      </c>
      <c r="B21" s="198" t="s">
        <v>69</v>
      </c>
      <c r="C21" s="198" t="s">
        <v>70</v>
      </c>
      <c r="D21" s="198" t="s">
        <v>71</v>
      </c>
      <c r="E21" s="198" t="s">
        <v>72</v>
      </c>
      <c r="F21" s="198" t="s">
        <v>73</v>
      </c>
      <c r="G21" s="198" t="s">
        <v>74</v>
      </c>
      <c r="H21" s="198" t="s">
        <v>75</v>
      </c>
      <c r="I21" s="198" t="s">
        <v>76</v>
      </c>
      <c r="J21" s="198" t="s">
        <v>77</v>
      </c>
      <c r="K21" s="198" t="s">
        <v>78</v>
      </c>
      <c r="L21" s="198" t="s">
        <v>79</v>
      </c>
      <c r="M21" s="198" t="s">
        <v>80</v>
      </c>
      <c r="N21" s="4" t="s">
        <v>0</v>
      </c>
    </row>
    <row r="22" spans="1:14" x14ac:dyDescent="0.2">
      <c r="A22" s="5" t="s">
        <v>8</v>
      </c>
      <c r="B22" s="7">
        <f>+'[3]Oct 2021'!$I$25</f>
        <v>1023</v>
      </c>
      <c r="C22" s="7">
        <f>+'[3]Nov 2021'!$I$25</f>
        <v>966</v>
      </c>
      <c r="D22" s="7">
        <f>+'[3]Dec 2021'!$I$25</f>
        <v>857</v>
      </c>
      <c r="E22" s="7">
        <f>+'[3]Jan 2022'!$I$25</f>
        <v>933</v>
      </c>
      <c r="F22" s="7">
        <f>+'[3]Feb 2022'!$I$25</f>
        <v>775</v>
      </c>
      <c r="G22" s="7">
        <f>+'[3]Mar 2022'!$I$25</f>
        <v>1099</v>
      </c>
      <c r="H22" s="7">
        <f>+'[3]Apr 2022'!$I$25</f>
        <v>972</v>
      </c>
      <c r="I22" s="7">
        <f>+'[3]May 2022'!$I$33</f>
        <v>922</v>
      </c>
      <c r="J22" s="7">
        <f>+'[3]Jun 2022'!$I$33</f>
        <v>823</v>
      </c>
      <c r="K22" s="7">
        <f>+'[3]Jul 2022'!$I$33</f>
        <v>796</v>
      </c>
      <c r="L22" s="7">
        <f>+'[3]Aug 2022'!$I$33</f>
        <v>945</v>
      </c>
      <c r="M22" s="7">
        <f>+'[3]Sep 2022'!$I$33</f>
        <v>828</v>
      </c>
      <c r="N22" s="7">
        <f t="shared" ref="N22:N26" si="10">SUM(B22:M22)</f>
        <v>10939</v>
      </c>
    </row>
    <row r="23" spans="1:14" x14ac:dyDescent="0.2">
      <c r="A23" s="5" t="s">
        <v>9</v>
      </c>
      <c r="B23" s="7">
        <f>+'[2]Oct 2021'!$I$23</f>
        <v>916</v>
      </c>
      <c r="C23" s="7">
        <f>+'[2]Nov 2021'!$I$24</f>
        <v>1769</v>
      </c>
      <c r="D23" s="7">
        <f>+'[2]Dec 2021'!$I$24</f>
        <v>1499</v>
      </c>
      <c r="E23" s="7">
        <f>+'[2]Jan 2022'!$I$24</f>
        <v>1665</v>
      </c>
      <c r="F23" s="7">
        <f>+'[2]Feb 2022'!$I$24</f>
        <v>1522</v>
      </c>
      <c r="G23" s="7">
        <f>+'[2]Mar 2022'!$I$24</f>
        <v>1940</v>
      </c>
      <c r="H23" s="7">
        <f>+'[2]Apr 2022'!$I$24</f>
        <v>1628</v>
      </c>
      <c r="I23" s="7">
        <f>+'[2]May 2022'!$I$28</f>
        <v>1757</v>
      </c>
      <c r="J23" s="7">
        <f>+'[2]Jun 2022'!$I$28</f>
        <v>1797</v>
      </c>
      <c r="K23" s="7">
        <f>+'[2]Jul 2022'!$I$28</f>
        <v>1610</v>
      </c>
      <c r="L23" s="7">
        <f>+'[2]Aug 2022'!$I$28</f>
        <v>1997</v>
      </c>
      <c r="M23" s="7">
        <f>+'[2]Sep 2022'!$I$28</f>
        <v>1888</v>
      </c>
      <c r="N23" s="7">
        <f t="shared" si="10"/>
        <v>19988</v>
      </c>
    </row>
    <row r="24" spans="1:14" x14ac:dyDescent="0.2">
      <c r="A24" s="5" t="s">
        <v>23</v>
      </c>
      <c r="B24" s="7">
        <f>+'[1]OCT 2021'!$I$30</f>
        <v>495</v>
      </c>
      <c r="C24" s="7">
        <f>+'[1]NOV 2021'!$I$33</f>
        <v>435</v>
      </c>
      <c r="D24" s="7">
        <f>+'[1]DEC 2021'!$I$34</f>
        <v>393</v>
      </c>
      <c r="E24" s="7">
        <f>+'[1]JAN 2022'!$I$34</f>
        <v>356</v>
      </c>
      <c r="F24" s="7">
        <f>+'[1]FEB 2022'!$I$34</f>
        <v>238</v>
      </c>
      <c r="G24" s="7">
        <f>+'[1]MAR 2022'!$I$34</f>
        <v>380</v>
      </c>
      <c r="H24" s="7">
        <f>+'[1]APR 2022'!$I$34</f>
        <v>310</v>
      </c>
      <c r="I24" s="7">
        <f>+'[1]MAY 2022'!$I$36</f>
        <v>575</v>
      </c>
      <c r="J24" s="7">
        <f>+'[1]JUN 2022'!$I$36</f>
        <v>486</v>
      </c>
      <c r="K24" s="7">
        <f>+'[1]JUL 2022'!$I$36</f>
        <v>438</v>
      </c>
      <c r="L24" s="7">
        <f>+'[1]AUG 2022'!$I$36</f>
        <v>560</v>
      </c>
      <c r="M24" s="7">
        <f>+'[1]SEP 2022'!$I$36</f>
        <v>543</v>
      </c>
      <c r="N24" s="7">
        <f>SUM(B24:M24)</f>
        <v>5209</v>
      </c>
    </row>
    <row r="25" spans="1:14" x14ac:dyDescent="0.2">
      <c r="A25" s="5" t="s">
        <v>24</v>
      </c>
      <c r="B25" s="7">
        <f>+'[4]OCT 2021'!$I$42</f>
        <v>5787</v>
      </c>
      <c r="C25" s="7">
        <f>+'[4]NOV 2021'!$I$36</f>
        <v>5938</v>
      </c>
      <c r="D25" s="7">
        <f>+'[4]DEC 2021'!$I$36</f>
        <v>5466</v>
      </c>
      <c r="E25" s="7">
        <f>+'[4]JAN 2022'!$I$36</f>
        <v>5918</v>
      </c>
      <c r="F25" s="7">
        <f>+'[4]FEB 2022'!$I$36</f>
        <v>5466</v>
      </c>
      <c r="G25" s="7">
        <f>+'[4]MAR 2022'!$I$36</f>
        <v>6791</v>
      </c>
      <c r="H25" s="7">
        <f>+'[4]APR 2022'!$I$36</f>
        <v>6123</v>
      </c>
      <c r="I25" s="7">
        <f>+'[4]MAY 2022'!$I$35</f>
        <v>5597</v>
      </c>
      <c r="J25" s="7">
        <f>+'[4]JUN 2022'!$I$35</f>
        <v>5323</v>
      </c>
      <c r="K25" s="7">
        <f>+'[4]JUL 2022'!$I$35</f>
        <v>5168</v>
      </c>
      <c r="L25" s="7">
        <f>+'[4]AUG 2022'!$I$35</f>
        <v>6171</v>
      </c>
      <c r="M25" s="7">
        <f>+'[4]SEP 2022'!$I$35</f>
        <v>5390</v>
      </c>
      <c r="N25" s="7">
        <f t="shared" si="10"/>
        <v>69138</v>
      </c>
    </row>
    <row r="26" spans="1:14" x14ac:dyDescent="0.2">
      <c r="A26" s="5" t="s">
        <v>1</v>
      </c>
      <c r="B26" s="7">
        <f>+'[5]OCT 2021'!$I$37</f>
        <v>732</v>
      </c>
      <c r="C26" s="7">
        <f>+'[5]NOV 2021'!$I$39</f>
        <v>799</v>
      </c>
      <c r="D26" s="7">
        <f>+'[5]DEC 2021'!$I$39</f>
        <v>738</v>
      </c>
      <c r="E26" s="7">
        <f>+'[5]JAN 2022'!$I$39</f>
        <v>837</v>
      </c>
      <c r="F26" s="7">
        <f>+'[5]FEB 2022'!$I$39</f>
        <v>731</v>
      </c>
      <c r="G26" s="7">
        <f>+'[5]MAR 2022'!$I$39</f>
        <v>935</v>
      </c>
      <c r="H26" s="7">
        <f>+'[5]APR 2022'!$I$38</f>
        <v>763</v>
      </c>
      <c r="I26" s="7">
        <f>+'[5]MAY 2022'!$I$33</f>
        <v>819</v>
      </c>
      <c r="J26" s="7">
        <f>+'[5]JUN 2022'!$I$33</f>
        <v>740</v>
      </c>
      <c r="K26" s="7">
        <f>+'[5]JUL 2022'!$I$33</f>
        <v>776</v>
      </c>
      <c r="L26" s="7">
        <f>+'[5]AUG 2022'!$I$33</f>
        <v>824</v>
      </c>
      <c r="M26" s="7">
        <f>+'[5]SEP 2022'!$I$33</f>
        <v>715</v>
      </c>
      <c r="N26" s="7">
        <f t="shared" si="10"/>
        <v>9409</v>
      </c>
    </row>
    <row r="27" spans="1:14" x14ac:dyDescent="0.2">
      <c r="A27" s="5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x14ac:dyDescent="0.2">
      <c r="A28" s="6" t="s">
        <v>11</v>
      </c>
      <c r="B28" s="159">
        <f>SUM(B22:B27)</f>
        <v>8953</v>
      </c>
      <c r="C28" s="159">
        <f t="shared" ref="C28:K28" si="11">SUM(C22:C27)</f>
        <v>9907</v>
      </c>
      <c r="D28" s="159">
        <f t="shared" ref="D28:H28" si="12">SUM(D22:D27)</f>
        <v>8953</v>
      </c>
      <c r="E28" s="159">
        <f t="shared" si="12"/>
        <v>9709</v>
      </c>
      <c r="F28" s="159">
        <f t="shared" si="12"/>
        <v>8732</v>
      </c>
      <c r="G28" s="159">
        <f t="shared" si="12"/>
        <v>11145</v>
      </c>
      <c r="H28" s="159">
        <f t="shared" si="12"/>
        <v>9796</v>
      </c>
      <c r="I28" s="159">
        <f>SUM(I22:I27)</f>
        <v>9670</v>
      </c>
      <c r="J28" s="159">
        <f>SUM(J22:J27)</f>
        <v>9169</v>
      </c>
      <c r="K28" s="159">
        <f t="shared" si="11"/>
        <v>8788</v>
      </c>
      <c r="L28" s="159">
        <f>SUM(L22:L27)</f>
        <v>10497</v>
      </c>
      <c r="M28" s="159">
        <f>SUM(M22:M27)</f>
        <v>9364</v>
      </c>
      <c r="N28" s="159">
        <f>SUM(N22:N27)</f>
        <v>114683</v>
      </c>
    </row>
    <row r="29" spans="1:14" ht="13.95" customHeight="1" x14ac:dyDescent="0.2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</row>
    <row r="30" spans="1:14" x14ac:dyDescent="0.2">
      <c r="A30" s="16" t="s">
        <v>20</v>
      </c>
      <c r="B30" s="198" t="s">
        <v>69</v>
      </c>
      <c r="C30" s="198" t="s">
        <v>70</v>
      </c>
      <c r="D30" s="198" t="s">
        <v>71</v>
      </c>
      <c r="E30" s="198" t="s">
        <v>72</v>
      </c>
      <c r="F30" s="198" t="s">
        <v>73</v>
      </c>
      <c r="G30" s="198" t="s">
        <v>74</v>
      </c>
      <c r="H30" s="198" t="s">
        <v>75</v>
      </c>
      <c r="I30" s="198" t="s">
        <v>76</v>
      </c>
      <c r="J30" s="198" t="s">
        <v>77</v>
      </c>
      <c r="K30" s="198" t="s">
        <v>78</v>
      </c>
      <c r="L30" s="198" t="s">
        <v>79</v>
      </c>
      <c r="M30" s="198" t="s">
        <v>80</v>
      </c>
      <c r="N30" s="4" t="s">
        <v>0</v>
      </c>
    </row>
    <row r="31" spans="1:14" x14ac:dyDescent="0.2">
      <c r="A31" s="5" t="s">
        <v>8</v>
      </c>
      <c r="B31" s="45">
        <f t="shared" ref="B31:N31" si="13">B22/B28</f>
        <v>0.11426337540489222</v>
      </c>
      <c r="C31" s="45">
        <f t="shared" si="13"/>
        <v>9.7506813364287875E-2</v>
      </c>
      <c r="D31" s="45">
        <f t="shared" si="13"/>
        <v>9.5722104322573442E-2</v>
      </c>
      <c r="E31" s="45">
        <f t="shared" si="13"/>
        <v>9.6096405397054274E-2</v>
      </c>
      <c r="F31" s="45">
        <f t="shared" si="13"/>
        <v>8.8754008245533672E-2</v>
      </c>
      <c r="G31" s="45">
        <f t="shared" si="13"/>
        <v>9.8609241812471965E-2</v>
      </c>
      <c r="H31" s="45">
        <f t="shared" si="13"/>
        <v>9.9224173131890567E-2</v>
      </c>
      <c r="I31" s="45">
        <f t="shared" si="13"/>
        <v>9.5346432264736297E-2</v>
      </c>
      <c r="J31" s="45">
        <f t="shared" si="13"/>
        <v>8.9758970443887004E-2</v>
      </c>
      <c r="K31" s="45">
        <f t="shared" si="13"/>
        <v>9.0578060992262177E-2</v>
      </c>
      <c r="L31" s="45">
        <f t="shared" si="13"/>
        <v>9.0025721634752781E-2</v>
      </c>
      <c r="M31" s="45">
        <f t="shared" si="13"/>
        <v>8.8423750533959844E-2</v>
      </c>
      <c r="N31" s="45">
        <f t="shared" si="13"/>
        <v>9.5384669044234982E-2</v>
      </c>
    </row>
    <row r="32" spans="1:14" x14ac:dyDescent="0.2">
      <c r="A32" s="5" t="s">
        <v>9</v>
      </c>
      <c r="B32" s="45">
        <f t="shared" ref="B32:N32" si="14">B23/B28</f>
        <v>0.10231207416508432</v>
      </c>
      <c r="C32" s="45">
        <f t="shared" si="14"/>
        <v>0.17856061370747955</v>
      </c>
      <c r="D32" s="45">
        <f t="shared" si="14"/>
        <v>0.16742991176142075</v>
      </c>
      <c r="E32" s="45">
        <f t="shared" si="14"/>
        <v>0.17149036976001647</v>
      </c>
      <c r="F32" s="45">
        <f t="shared" si="14"/>
        <v>0.17430142006413193</v>
      </c>
      <c r="G32" s="45">
        <f t="shared" si="14"/>
        <v>0.17406908927770301</v>
      </c>
      <c r="H32" s="45">
        <f t="shared" si="14"/>
        <v>0.1661902817476521</v>
      </c>
      <c r="I32" s="45">
        <f t="shared" si="14"/>
        <v>0.18169596690796277</v>
      </c>
      <c r="J32" s="45">
        <f t="shared" si="14"/>
        <v>0.19598647616970225</v>
      </c>
      <c r="K32" s="45">
        <f t="shared" si="14"/>
        <v>0.18320436959490213</v>
      </c>
      <c r="L32" s="45">
        <f>L23/L28</f>
        <v>0.19024483185672098</v>
      </c>
      <c r="M32" s="45">
        <f t="shared" si="14"/>
        <v>0.20162323793250747</v>
      </c>
      <c r="N32" s="45">
        <f t="shared" si="14"/>
        <v>0.17428912742080344</v>
      </c>
    </row>
    <row r="33" spans="1:14" x14ac:dyDescent="0.2">
      <c r="A33" s="5" t="s">
        <v>23</v>
      </c>
      <c r="B33" s="45">
        <f t="shared" ref="B33:N33" si="15">B24/B28</f>
        <v>5.5288730034625262E-2</v>
      </c>
      <c r="C33" s="45">
        <f t="shared" si="15"/>
        <v>4.3908347632986774E-2</v>
      </c>
      <c r="D33" s="45">
        <f t="shared" si="15"/>
        <v>4.3895900815369149E-2</v>
      </c>
      <c r="E33" s="45">
        <f t="shared" si="15"/>
        <v>3.6667009990730248E-2</v>
      </c>
      <c r="F33" s="45">
        <f t="shared" si="15"/>
        <v>2.7256069628950986E-2</v>
      </c>
      <c r="G33" s="45">
        <f t="shared" si="15"/>
        <v>3.4096007178106777E-2</v>
      </c>
      <c r="H33" s="45">
        <f t="shared" si="15"/>
        <v>3.1645569620253167E-2</v>
      </c>
      <c r="I33" s="45">
        <f t="shared" si="15"/>
        <v>5.9462254395036197E-2</v>
      </c>
      <c r="J33" s="45">
        <f t="shared" si="15"/>
        <v>5.3004689715345187E-2</v>
      </c>
      <c r="K33" s="45">
        <f t="shared" si="15"/>
        <v>4.9840691852526174E-2</v>
      </c>
      <c r="L33" s="45">
        <f t="shared" si="15"/>
        <v>5.3348575783557207E-2</v>
      </c>
      <c r="M33" s="45">
        <f t="shared" si="15"/>
        <v>5.7988039299444682E-2</v>
      </c>
      <c r="N33" s="45">
        <f t="shared" si="15"/>
        <v>4.5420855750198372E-2</v>
      </c>
    </row>
    <row r="34" spans="1:14" x14ac:dyDescent="0.2">
      <c r="A34" s="5" t="s">
        <v>24</v>
      </c>
      <c r="B34" s="45">
        <f t="shared" ref="B34:N34" si="16">B25/B28</f>
        <v>0.64637551658661896</v>
      </c>
      <c r="C34" s="45">
        <f t="shared" si="16"/>
        <v>0.59937417987281716</v>
      </c>
      <c r="D34" s="45">
        <f t="shared" si="16"/>
        <v>0.61052161286719531</v>
      </c>
      <c r="E34" s="45">
        <f t="shared" si="16"/>
        <v>0.60953754248635283</v>
      </c>
      <c r="F34" s="45">
        <f t="shared" si="16"/>
        <v>0.62597343105817682</v>
      </c>
      <c r="G34" s="45">
        <f t="shared" si="16"/>
        <v>0.60933153880663971</v>
      </c>
      <c r="H34" s="45">
        <f t="shared" si="16"/>
        <v>0.62505104124132294</v>
      </c>
      <c r="I34" s="45">
        <f t="shared" si="16"/>
        <v>0.57880041365046531</v>
      </c>
      <c r="J34" s="45">
        <f t="shared" si="16"/>
        <v>0.58054313447486094</v>
      </c>
      <c r="K34" s="45">
        <f t="shared" si="16"/>
        <v>0.58807464724624492</v>
      </c>
      <c r="L34" s="45">
        <f t="shared" si="16"/>
        <v>0.58788225207202061</v>
      </c>
      <c r="M34" s="45">
        <f t="shared" si="16"/>
        <v>0.57560871422469029</v>
      </c>
      <c r="N34" s="45">
        <f t="shared" si="16"/>
        <v>0.60286180166197256</v>
      </c>
    </row>
    <row r="35" spans="1:14" x14ac:dyDescent="0.2">
      <c r="A35" s="5" t="s">
        <v>1</v>
      </c>
      <c r="B35" s="45">
        <f t="shared" ref="B35:N35" si="17">B26/B28</f>
        <v>8.1760303808779175E-2</v>
      </c>
      <c r="C35" s="45">
        <f t="shared" si="17"/>
        <v>8.0650045422428582E-2</v>
      </c>
      <c r="D35" s="45">
        <f t="shared" si="17"/>
        <v>8.24304702334413E-2</v>
      </c>
      <c r="E35" s="45">
        <f t="shared" si="17"/>
        <v>8.6208672365846117E-2</v>
      </c>
      <c r="F35" s="45">
        <f t="shared" si="17"/>
        <v>8.371507100320659E-2</v>
      </c>
      <c r="G35" s="45">
        <f t="shared" si="17"/>
        <v>8.3894122925078515E-2</v>
      </c>
      <c r="H35" s="45">
        <f>H26/H28</f>
        <v>7.7888934258881173E-2</v>
      </c>
      <c r="I35" s="45">
        <f t="shared" si="17"/>
        <v>8.4694932781799376E-2</v>
      </c>
      <c r="J35" s="45">
        <f t="shared" si="17"/>
        <v>8.0706729196204599E-2</v>
      </c>
      <c r="K35" s="45">
        <f t="shared" si="17"/>
        <v>8.8302230314064631E-2</v>
      </c>
      <c r="L35" s="45">
        <f>L26/L28</f>
        <v>7.8498618652948465E-2</v>
      </c>
      <c r="M35" s="45">
        <f t="shared" si="17"/>
        <v>7.6356258009397687E-2</v>
      </c>
      <c r="N35" s="45">
        <f t="shared" si="17"/>
        <v>8.2043546122790648E-2</v>
      </c>
    </row>
    <row r="36" spans="1:14" x14ac:dyDescent="0.2">
      <c r="A36" s="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38"/>
      <c r="N36" s="45"/>
    </row>
    <row r="37" spans="1:14" x14ac:dyDescent="0.2">
      <c r="A37" s="10" t="s">
        <v>12</v>
      </c>
      <c r="B37" s="192">
        <f t="shared" ref="B37:F37" si="18">SUM(B31:B36)</f>
        <v>0.99999999999999989</v>
      </c>
      <c r="C37" s="192">
        <f t="shared" si="18"/>
        <v>1</v>
      </c>
      <c r="D37" s="192">
        <f t="shared" si="18"/>
        <v>1</v>
      </c>
      <c r="E37" s="192">
        <f t="shared" si="18"/>
        <v>1</v>
      </c>
      <c r="F37" s="192">
        <f t="shared" si="18"/>
        <v>1</v>
      </c>
      <c r="G37" s="192">
        <f>SUM(G31:G36)</f>
        <v>1</v>
      </c>
      <c r="H37" s="192">
        <f>SUM(H31:H36)</f>
        <v>1</v>
      </c>
      <c r="I37" s="192">
        <f>SUM(I31:I36)</f>
        <v>1</v>
      </c>
      <c r="J37" s="192">
        <f>SUM(J31:J36)</f>
        <v>0.99999999999999989</v>
      </c>
      <c r="K37" s="192">
        <f t="shared" ref="K37" si="19">SUM(K31:K36)</f>
        <v>1</v>
      </c>
      <c r="L37" s="192">
        <f>SUM(L31:L36)</f>
        <v>1</v>
      </c>
      <c r="M37" s="192">
        <f>SUM(M31:M36)</f>
        <v>1</v>
      </c>
      <c r="N37" s="192">
        <f>SUM(N31:N36)</f>
        <v>1</v>
      </c>
    </row>
    <row r="38" spans="1:14" x14ac:dyDescent="0.2">
      <c r="A38" s="16" t="s">
        <v>10</v>
      </c>
      <c r="B38" s="198" t="s">
        <v>69</v>
      </c>
      <c r="C38" s="198" t="s">
        <v>70</v>
      </c>
      <c r="D38" s="198" t="s">
        <v>71</v>
      </c>
      <c r="E38" s="198" t="s">
        <v>72</v>
      </c>
      <c r="F38" s="198" t="s">
        <v>73</v>
      </c>
      <c r="G38" s="198" t="s">
        <v>74</v>
      </c>
      <c r="H38" s="198" t="s">
        <v>75</v>
      </c>
      <c r="I38" s="198" t="s">
        <v>76</v>
      </c>
      <c r="J38" s="198" t="s">
        <v>77</v>
      </c>
      <c r="K38" s="198" t="s">
        <v>78</v>
      </c>
      <c r="L38" s="198" t="s">
        <v>79</v>
      </c>
      <c r="M38" s="198" t="s">
        <v>80</v>
      </c>
      <c r="N38" s="4" t="s">
        <v>0</v>
      </c>
    </row>
    <row r="39" spans="1:14" x14ac:dyDescent="0.2">
      <c r="A39" s="5" t="s">
        <v>8</v>
      </c>
      <c r="B39" s="170">
        <f t="shared" ref="B39:N39" si="20">B3/B22</f>
        <v>377.64199413489735</v>
      </c>
      <c r="C39" s="171">
        <f t="shared" si="20"/>
        <v>375.82865424430645</v>
      </c>
      <c r="D39" s="171">
        <f t="shared" si="20"/>
        <v>377.63043173862314</v>
      </c>
      <c r="E39" s="171">
        <f t="shared" si="20"/>
        <v>376.24480171489813</v>
      </c>
      <c r="F39" s="171">
        <f t="shared" si="20"/>
        <v>376.40887741935484</v>
      </c>
      <c r="G39" s="171">
        <f t="shared" si="20"/>
        <v>376.12323930846219</v>
      </c>
      <c r="H39" s="171">
        <f t="shared" si="20"/>
        <v>376.21251028806591</v>
      </c>
      <c r="I39" s="171">
        <f>I3/I22</f>
        <v>375.43999999999994</v>
      </c>
      <c r="J39" s="171">
        <f t="shared" si="20"/>
        <v>375.44</v>
      </c>
      <c r="K39" s="171">
        <f t="shared" si="20"/>
        <v>376.38331658291457</v>
      </c>
      <c r="L39" s="171">
        <f t="shared" si="20"/>
        <v>377.42645502645502</v>
      </c>
      <c r="M39" s="171">
        <f t="shared" si="20"/>
        <v>376.34685990338164</v>
      </c>
      <c r="N39" s="171">
        <f t="shared" si="20"/>
        <v>376.43531584239872</v>
      </c>
    </row>
    <row r="40" spans="1:14" x14ac:dyDescent="0.2">
      <c r="A40" s="5" t="s">
        <v>9</v>
      </c>
      <c r="B40" s="170">
        <f t="shared" ref="B40:N40" si="21">B4/B23</f>
        <v>351.72890829694325</v>
      </c>
      <c r="C40" s="171">
        <f t="shared" si="21"/>
        <v>353.78577727529671</v>
      </c>
      <c r="D40" s="171">
        <f t="shared" si="21"/>
        <v>351.77115410273512</v>
      </c>
      <c r="E40" s="171">
        <f t="shared" si="21"/>
        <v>351.74861261261259</v>
      </c>
      <c r="F40" s="171">
        <f t="shared" si="21"/>
        <v>352.88388961892247</v>
      </c>
      <c r="G40" s="171">
        <f t="shared" si="21"/>
        <v>350.70086597938143</v>
      </c>
      <c r="H40" s="171">
        <f>H4/H23</f>
        <v>351.58643734643732</v>
      </c>
      <c r="I40" s="171">
        <f>I4/I23</f>
        <v>350.83219123505978</v>
      </c>
      <c r="J40" s="171">
        <f t="shared" si="21"/>
        <v>350.80120200333891</v>
      </c>
      <c r="K40" s="171">
        <f t="shared" si="21"/>
        <v>351.17634782608701</v>
      </c>
      <c r="L40" s="171">
        <f t="shared" si="21"/>
        <v>350.66487731597397</v>
      </c>
      <c r="M40" s="171">
        <f t="shared" si="21"/>
        <v>350.73559322033896</v>
      </c>
      <c r="N40" s="171">
        <f t="shared" si="21"/>
        <v>351.48545127076244</v>
      </c>
    </row>
    <row r="41" spans="1:14" x14ac:dyDescent="0.2">
      <c r="A41" s="5" t="s">
        <v>23</v>
      </c>
      <c r="B41" s="170">
        <f t="shared" ref="B41:N41" si="22">B5/B24</f>
        <v>349.44</v>
      </c>
      <c r="C41" s="171">
        <f t="shared" si="22"/>
        <v>352.65324137931037</v>
      </c>
      <c r="D41" s="171">
        <f t="shared" si="22"/>
        <v>353.88580152671756</v>
      </c>
      <c r="E41" s="171">
        <f t="shared" si="22"/>
        <v>349.44</v>
      </c>
      <c r="F41" s="171">
        <f t="shared" si="22"/>
        <v>349.44</v>
      </c>
      <c r="G41" s="171">
        <f t="shared" si="22"/>
        <v>349.44000000000005</v>
      </c>
      <c r="H41" s="171">
        <f t="shared" si="22"/>
        <v>350.56722580645157</v>
      </c>
      <c r="I41" s="171">
        <f t="shared" si="22"/>
        <v>354.30177391304346</v>
      </c>
      <c r="J41" s="171">
        <f t="shared" si="22"/>
        <v>350.87802469135801</v>
      </c>
      <c r="K41" s="171">
        <f t="shared" si="22"/>
        <v>349.44</v>
      </c>
      <c r="L41" s="171">
        <f t="shared" si="22"/>
        <v>350.68799999999999</v>
      </c>
      <c r="M41" s="171">
        <f t="shared" si="22"/>
        <v>349.44</v>
      </c>
      <c r="N41" s="171">
        <f t="shared" si="22"/>
        <v>350.91584565175651</v>
      </c>
    </row>
    <row r="42" spans="1:14" x14ac:dyDescent="0.2">
      <c r="A42" s="5" t="s">
        <v>24</v>
      </c>
      <c r="B42" s="170">
        <f t="shared" ref="B42:N42" si="23">B6/B25</f>
        <v>382.63630896837748</v>
      </c>
      <c r="C42" s="171">
        <f t="shared" si="23"/>
        <v>383.26994947793867</v>
      </c>
      <c r="D42" s="171">
        <f t="shared" si="23"/>
        <v>382.93930479326752</v>
      </c>
      <c r="E42" s="171">
        <f t="shared" si="23"/>
        <v>383.07966204798919</v>
      </c>
      <c r="F42" s="171">
        <f t="shared" si="23"/>
        <v>383.2190267105745</v>
      </c>
      <c r="G42" s="171">
        <f t="shared" si="23"/>
        <v>383.02800765719337</v>
      </c>
      <c r="H42" s="171">
        <f t="shared" si="23"/>
        <v>382.7394153192879</v>
      </c>
      <c r="I42" s="171">
        <f t="shared" si="23"/>
        <v>382.92293728783278</v>
      </c>
      <c r="J42" s="171">
        <f t="shared" si="23"/>
        <v>382.59904565094877</v>
      </c>
      <c r="K42" s="171">
        <f t="shared" si="23"/>
        <v>383.12755417956657</v>
      </c>
      <c r="L42" s="171">
        <f t="shared" si="23"/>
        <v>382.67358936963217</v>
      </c>
      <c r="M42" s="171">
        <f t="shared" si="23"/>
        <v>383.65833024118734</v>
      </c>
      <c r="N42" s="171">
        <f t="shared" si="23"/>
        <v>382.98636813329858</v>
      </c>
    </row>
    <row r="43" spans="1:14" x14ac:dyDescent="0.2">
      <c r="A43" s="5" t="s">
        <v>1</v>
      </c>
      <c r="B43" s="170">
        <f t="shared" ref="B43:N43" si="24">B7/B26</f>
        <v>349.91737704918029</v>
      </c>
      <c r="C43" s="171">
        <f t="shared" si="24"/>
        <v>352.06408010012518</v>
      </c>
      <c r="D43" s="171">
        <f t="shared" si="24"/>
        <v>353.22796747967482</v>
      </c>
      <c r="E43" s="171">
        <f t="shared" si="24"/>
        <v>351.10996415770614</v>
      </c>
      <c r="F43" s="171">
        <f t="shared" si="24"/>
        <v>351.35212038303695</v>
      </c>
      <c r="G43" s="171">
        <f t="shared" si="24"/>
        <v>350.18746524064176</v>
      </c>
      <c r="H43" s="171">
        <f t="shared" si="24"/>
        <v>351.72990825688072</v>
      </c>
      <c r="I43" s="171">
        <f t="shared" si="24"/>
        <v>350.29333333333329</v>
      </c>
      <c r="J43" s="171">
        <f>J7/J26</f>
        <v>351.32886486486484</v>
      </c>
      <c r="K43" s="171">
        <f t="shared" si="24"/>
        <v>350.34061855670103</v>
      </c>
      <c r="L43" s="171">
        <f t="shared" si="24"/>
        <v>351.5603883495146</v>
      </c>
      <c r="M43" s="171">
        <f t="shared" si="24"/>
        <v>352.37236363636362</v>
      </c>
      <c r="N43" s="171">
        <f t="shared" si="24"/>
        <v>351.25980656817933</v>
      </c>
    </row>
    <row r="44" spans="1:14" x14ac:dyDescent="0.2">
      <c r="A44" s="5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7"/>
      <c r="N44" s="171"/>
    </row>
    <row r="45" spans="1:14" x14ac:dyDescent="0.2">
      <c r="A45" s="93" t="s">
        <v>10</v>
      </c>
      <c r="B45" s="158">
        <f>B9/B28</f>
        <v>374.39294984921264</v>
      </c>
      <c r="C45" s="174">
        <f t="shared" ref="C45:N45" si="25">C9/C28</f>
        <v>373.4185767639043</v>
      </c>
      <c r="D45" s="174">
        <f t="shared" si="25"/>
        <v>373.48819836926174</v>
      </c>
      <c r="E45" s="174">
        <f t="shared" si="25"/>
        <v>373.06035225048925</v>
      </c>
      <c r="F45" s="174">
        <f t="shared" si="25"/>
        <v>373.73871736142922</v>
      </c>
      <c r="G45" s="174">
        <f t="shared" si="25"/>
        <v>372.81963212202783</v>
      </c>
      <c r="H45" s="174">
        <f>H9/H28</f>
        <v>373.48106165781951</v>
      </c>
      <c r="I45" s="174">
        <f>I9/I28</f>
        <v>371.913265770424</v>
      </c>
      <c r="J45" s="174">
        <f>J9/J28</f>
        <v>371.51943287163272</v>
      </c>
      <c r="K45" s="174">
        <f t="shared" si="25"/>
        <v>372.08890304961307</v>
      </c>
      <c r="L45" s="174">
        <f>L9/L28</f>
        <v>371.96299133085648</v>
      </c>
      <c r="M45" s="174">
        <f t="shared" si="25"/>
        <v>372.00070055531819</v>
      </c>
      <c r="N45" s="174">
        <f t="shared" si="25"/>
        <v>372.81160067315989</v>
      </c>
    </row>
    <row r="46" spans="1:14" x14ac:dyDescent="0.2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</row>
  </sheetData>
  <pageMargins left="0.5" right="0.5" top="0.5" bottom="0.5" header="0.25" footer="0.25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40"/>
  <sheetViews>
    <sheetView topLeftCell="D2" zoomScale="120" zoomScaleNormal="120" workbookViewId="0">
      <selection activeCell="M32" sqref="M32"/>
    </sheetView>
  </sheetViews>
  <sheetFormatPr defaultColWidth="9.109375" defaultRowHeight="10.199999999999999" x14ac:dyDescent="0.2"/>
  <cols>
    <col min="1" max="1" width="16.33203125" style="50" customWidth="1"/>
    <col min="2" max="12" width="12.88671875" style="50" bestFit="1" customWidth="1"/>
    <col min="13" max="13" width="13" style="50" bestFit="1" customWidth="1"/>
    <col min="14" max="14" width="13.88671875" style="50" bestFit="1" customWidth="1"/>
    <col min="15" max="16384" width="9.109375" style="50"/>
  </cols>
  <sheetData>
    <row r="1" spans="1:14" x14ac:dyDescent="0.2">
      <c r="A1" s="107" t="s">
        <v>38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20.399999999999999" x14ac:dyDescent="0.2">
      <c r="A2" s="17" t="s">
        <v>25</v>
      </c>
      <c r="B2" s="198" t="s">
        <v>69</v>
      </c>
      <c r="C2" s="198" t="s">
        <v>70</v>
      </c>
      <c r="D2" s="198" t="s">
        <v>71</v>
      </c>
      <c r="E2" s="198" t="s">
        <v>72</v>
      </c>
      <c r="F2" s="198" t="s">
        <v>73</v>
      </c>
      <c r="G2" s="198" t="s">
        <v>74</v>
      </c>
      <c r="H2" s="198" t="s">
        <v>75</v>
      </c>
      <c r="I2" s="198" t="s">
        <v>76</v>
      </c>
      <c r="J2" s="198" t="s">
        <v>77</v>
      </c>
      <c r="K2" s="198" t="s">
        <v>78</v>
      </c>
      <c r="L2" s="198" t="s">
        <v>79</v>
      </c>
      <c r="M2" s="198" t="s">
        <v>80</v>
      </c>
      <c r="N2" s="51" t="s">
        <v>0</v>
      </c>
    </row>
    <row r="3" spans="1:14" x14ac:dyDescent="0.2">
      <c r="A3" s="5" t="s">
        <v>8</v>
      </c>
      <c r="B3" s="143">
        <f>+'[3]Oct 2021'!$J$29</f>
        <v>2094666</v>
      </c>
      <c r="C3" s="175">
        <f>+'[3]Nov 2021'!$J$29</f>
        <v>2059378.5</v>
      </c>
      <c r="D3" s="175">
        <f>+'[3]Dec 2021'!$J$29</f>
        <v>1895174</v>
      </c>
      <c r="E3" s="175">
        <f>+'[3]Jan 2022'!$J$29</f>
        <v>1902231.5</v>
      </c>
      <c r="F3" s="175">
        <f>+'[3]Feb 2022'!$J$29</f>
        <v>1924815.5</v>
      </c>
      <c r="G3" s="175">
        <f>+'[3]Mar 2022'!$J$29</f>
        <v>2446600</v>
      </c>
      <c r="H3" s="175">
        <f>+'[3]Apr 2022'!$J$29</f>
        <v>2203822</v>
      </c>
      <c r="I3" s="175">
        <f>+'[3]May 2022'!$J$37</f>
        <v>2181238</v>
      </c>
      <c r="J3" s="175">
        <f>+'[3]Jun 2022'!$J$37</f>
        <v>2013740</v>
      </c>
      <c r="K3" s="175">
        <f>+'[3]Jul 2022'!$J$37</f>
        <v>1995390.5</v>
      </c>
      <c r="L3" s="175">
        <f>+'[3]Aug 2022'!$J$37</f>
        <v>2418840.5</v>
      </c>
      <c r="M3" s="175">
        <f>+'[3]Sep 2022'!$J$37</f>
        <v>2110663</v>
      </c>
      <c r="N3" s="176">
        <f>SUM(B3:M3)</f>
        <v>25246559.5</v>
      </c>
    </row>
    <row r="4" spans="1:14" x14ac:dyDescent="0.2">
      <c r="A4" s="5" t="s">
        <v>9</v>
      </c>
      <c r="B4" s="176">
        <f>+'[2]Oct 2021'!$J$28</f>
        <v>3848208</v>
      </c>
      <c r="C4" s="176">
        <f>+'[2]Nov 2021'!$J$27</f>
        <v>3998030.4</v>
      </c>
      <c r="D4" s="176">
        <f>+'[2]Dec 2021'!$J$27</f>
        <v>3539390.4</v>
      </c>
      <c r="E4" s="175">
        <f>+'[2]Jan 2022'!$J$27</f>
        <v>3871358.4</v>
      </c>
      <c r="F4" s="175">
        <f>+'[2]Feb 2022'!$J$28</f>
        <v>3607094.4</v>
      </c>
      <c r="G4" s="175">
        <f>+'[2]Mar 2022'!$J$27</f>
        <v>4574606.4000000004</v>
      </c>
      <c r="H4" s="175">
        <f>+'[2]Apr 2022'!$J$27</f>
        <v>4055688</v>
      </c>
      <c r="I4" s="175">
        <f>+'[2]May 2022'!$J$31</f>
        <v>4344412.8</v>
      </c>
      <c r="J4" s="175">
        <f>+'[2]Jun 2022'!$J$31</f>
        <v>4203326.4000000004</v>
      </c>
      <c r="K4" s="175">
        <f>+'[2]Jul 2022'!$J$31</f>
        <v>3800596.8</v>
      </c>
      <c r="L4" s="175">
        <f>+'[2]Aug 2022'!$J$31</f>
        <v>4558008</v>
      </c>
      <c r="M4" s="175">
        <f>+'[2]Sep 2022'!$J$31</f>
        <v>4241328</v>
      </c>
      <c r="N4" s="176">
        <f>SUM(B4:M4)</f>
        <v>48642048</v>
      </c>
    </row>
    <row r="5" spans="1:14" x14ac:dyDescent="0.2">
      <c r="A5" s="53" t="s">
        <v>23</v>
      </c>
      <c r="B5" s="176">
        <f>+'[1]OCT 2021'!$J$35</f>
        <v>1030848</v>
      </c>
      <c r="C5" s="175">
        <f>+'[1]NOV 2021'!$J$40</f>
        <v>1846353.6</v>
      </c>
      <c r="D5" s="175">
        <f>+'[1]DEC 2021'!$J$40</f>
        <v>1440129.6</v>
      </c>
      <c r="E5" s="175">
        <f>+'[1]JAN 2022'!$J$40</f>
        <v>1431393.5999999999</v>
      </c>
      <c r="F5" s="175">
        <f>+'[1]FEB 2022'!$J$40</f>
        <v>1280697.6000000001</v>
      </c>
      <c r="G5" s="175">
        <f>+'[1]MAR 2022'!$J$40</f>
        <v>1692163.2</v>
      </c>
      <c r="H5" s="175">
        <f>+'[1]APR 2022'!$J$40</f>
        <v>1454544</v>
      </c>
      <c r="I5" s="175">
        <f>+'[1]MAY 2022'!$J$42</f>
        <v>1485556.7999999998</v>
      </c>
      <c r="J5" s="175">
        <f>+'[1]JUN 2022'!$J$42</f>
        <v>1425278.4000000001</v>
      </c>
      <c r="K5" s="175">
        <f>+'[1]JUL 2022'!$J$42</f>
        <v>1342286.4000000001</v>
      </c>
      <c r="L5" s="175">
        <f>+'[1]AUG 2022'!$J$42</f>
        <v>1442313.5999999999</v>
      </c>
      <c r="M5" s="175">
        <f>+'[1]SEP 2022'!$J$42</f>
        <v>1471142.4000000001</v>
      </c>
      <c r="N5" s="176">
        <f>SUM(B5:M5)</f>
        <v>17342707.199999999</v>
      </c>
    </row>
    <row r="6" spans="1:14" x14ac:dyDescent="0.2">
      <c r="A6" s="5" t="s">
        <v>24</v>
      </c>
      <c r="B6" s="143">
        <f>+'[4]OCT 2021'!$J$51</f>
        <v>10959040.4</v>
      </c>
      <c r="C6" s="143">
        <f>+'[4]NOV 2021'!$J$44</f>
        <v>11353338.919999998</v>
      </c>
      <c r="D6" s="143">
        <f>+'[4]DEC 2021'!$J$44</f>
        <v>10917908.540000001</v>
      </c>
      <c r="E6" s="143">
        <f>+'[4]JAN 2022'!$J$44</f>
        <v>11596820.619999999</v>
      </c>
      <c r="F6" s="143">
        <f>+'[4]FEB 2022'!$J$44</f>
        <v>11527794.739999998</v>
      </c>
      <c r="G6" s="143">
        <f>+'[4]MAR 2022'!$J$44</f>
        <v>14889733.32</v>
      </c>
      <c r="H6" s="143">
        <f>+'[4]APR 2022'!$J$44</f>
        <v>13191507.559999999</v>
      </c>
      <c r="I6" s="143">
        <f>+'[4]MAY 2022'!$J$43</f>
        <v>13710147.219999999</v>
      </c>
      <c r="J6" s="143">
        <f>+'[4]JUN 2022'!$J$43</f>
        <v>13600462.26</v>
      </c>
      <c r="K6" s="143">
        <f>+'[4]JUL 2022'!$J$43</f>
        <v>12709744.74</v>
      </c>
      <c r="L6" s="143">
        <f>+'[4]AUG 2022'!$J$43</f>
        <v>15610250.039999999</v>
      </c>
      <c r="M6" s="143">
        <f>+'[4]SEP 2022'!$J$43</f>
        <v>14148887.059999999</v>
      </c>
      <c r="N6" s="176">
        <f>SUM(B6:M6)</f>
        <v>154215635.41999999</v>
      </c>
    </row>
    <row r="7" spans="1:14" x14ac:dyDescent="0.2">
      <c r="A7" s="15" t="s">
        <v>1</v>
      </c>
      <c r="B7" s="143">
        <f>+'[5]OCT 2021'!$J$45</f>
        <v>1020364.7999999999</v>
      </c>
      <c r="C7" s="143">
        <f>+'[5]NOV 2021'!$J$47</f>
        <v>1112966.3999999999</v>
      </c>
      <c r="D7" s="143">
        <f>+'[5]DEC 2021'!$J$47</f>
        <v>986294.4</v>
      </c>
      <c r="E7" s="143">
        <f>+'[5]JAN 2022'!$J$47</f>
        <v>1078896</v>
      </c>
      <c r="F7" s="143">
        <f>+'[5]FEB 2022'!$J$47</f>
        <v>978432</v>
      </c>
      <c r="G7" s="143">
        <f>+'[5]MAR 2022'!$J$47</f>
        <v>1229155.2</v>
      </c>
      <c r="H7" s="143">
        <f>+'[5]APR 2022'!$J$45</f>
        <v>997651.2</v>
      </c>
      <c r="I7" s="143">
        <f>+'[5]MAY 2022'!$J$39</f>
        <v>1060550.3999999999</v>
      </c>
      <c r="J7" s="143">
        <f>+'[5]JUN 2022'!$J$39</f>
        <v>1039584</v>
      </c>
      <c r="K7" s="143">
        <f>+'[5]JUL 2022'!$J$39</f>
        <v>991536</v>
      </c>
      <c r="L7" s="143">
        <f>+'[5]AUG 2022'!$J$39</f>
        <v>1180233.6000000001</v>
      </c>
      <c r="M7" s="143">
        <f>+'[5]SEP 2022'!$J$39</f>
        <v>936936</v>
      </c>
      <c r="N7" s="176">
        <f>SUM(B7:M7)</f>
        <v>12612600</v>
      </c>
    </row>
    <row r="8" spans="1:14" x14ac:dyDescent="0.2">
      <c r="A8" s="54" t="s">
        <v>5</v>
      </c>
      <c r="B8" s="157">
        <f>SUM(B3:B7)</f>
        <v>18953127.199999999</v>
      </c>
      <c r="C8" s="158">
        <f t="shared" ref="C8:J8" si="0">SUM(C3:C7)</f>
        <v>20370067.819999997</v>
      </c>
      <c r="D8" s="158">
        <f>SUM(D3:D7)</f>
        <v>18778896.939999998</v>
      </c>
      <c r="E8" s="158">
        <f t="shared" si="0"/>
        <v>19880700.119999997</v>
      </c>
      <c r="F8" s="158">
        <f>SUM(F3:F7)</f>
        <v>19318834.239999998</v>
      </c>
      <c r="G8" s="158">
        <f>SUM(G3:G7)</f>
        <v>24832258.120000001</v>
      </c>
      <c r="H8" s="158">
        <f>SUM(H3:H7)</f>
        <v>21903212.759999998</v>
      </c>
      <c r="I8" s="157">
        <f>SUM(I3:I7)</f>
        <v>22781905.219999999</v>
      </c>
      <c r="J8" s="157">
        <f t="shared" si="0"/>
        <v>22282391.060000002</v>
      </c>
      <c r="K8" s="157">
        <f>SUM(K3:K7)</f>
        <v>20839554.440000001</v>
      </c>
      <c r="L8" s="158">
        <f>SUM(L3:L7)</f>
        <v>25209645.740000002</v>
      </c>
      <c r="M8" s="158">
        <f>SUM(M3:M7)</f>
        <v>22908956.460000001</v>
      </c>
      <c r="N8" s="157">
        <f>SUM(N3:N7)</f>
        <v>258059550.12</v>
      </c>
    </row>
    <row r="9" spans="1:14" x14ac:dyDescent="0.2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</row>
    <row r="10" spans="1:14" x14ac:dyDescent="0.2">
      <c r="A10" s="55" t="s">
        <v>6</v>
      </c>
      <c r="B10" s="198" t="s">
        <v>69</v>
      </c>
      <c r="C10" s="198" t="s">
        <v>70</v>
      </c>
      <c r="D10" s="198" t="s">
        <v>71</v>
      </c>
      <c r="E10" s="198" t="s">
        <v>72</v>
      </c>
      <c r="F10" s="198" t="s">
        <v>73</v>
      </c>
      <c r="G10" s="198" t="s">
        <v>74</v>
      </c>
      <c r="H10" s="198" t="s">
        <v>75</v>
      </c>
      <c r="I10" s="198" t="s">
        <v>76</v>
      </c>
      <c r="J10" s="198" t="s">
        <v>77</v>
      </c>
      <c r="K10" s="198" t="s">
        <v>78</v>
      </c>
      <c r="L10" s="198" t="s">
        <v>79</v>
      </c>
      <c r="M10" s="198" t="s">
        <v>80</v>
      </c>
      <c r="N10" s="51" t="s">
        <v>0</v>
      </c>
    </row>
    <row r="11" spans="1:14" x14ac:dyDescent="0.2">
      <c r="A11" s="5" t="s">
        <v>8</v>
      </c>
      <c r="B11" s="56">
        <f>B3/$B$8</f>
        <v>0.11051822624817292</v>
      </c>
      <c r="C11" s="56">
        <f t="shared" ref="C11:N11" si="1">C3/C8</f>
        <v>0.10109826428648583</v>
      </c>
      <c r="D11" s="56">
        <f t="shared" si="1"/>
        <v>0.1009204111431691</v>
      </c>
      <c r="E11" s="56">
        <f t="shared" si="1"/>
        <v>9.56823194614939E-2</v>
      </c>
      <c r="F11" s="56">
        <f t="shared" si="1"/>
        <v>9.9634143348806964E-2</v>
      </c>
      <c r="G11" s="56">
        <f t="shared" si="1"/>
        <v>9.852507122698996E-2</v>
      </c>
      <c r="H11" s="56">
        <f t="shared" si="1"/>
        <v>0.1006163809915893</v>
      </c>
      <c r="I11" s="56">
        <f t="shared" si="1"/>
        <v>9.5744318964382041E-2</v>
      </c>
      <c r="J11" s="56">
        <f t="shared" si="1"/>
        <v>9.0373604635946986E-2</v>
      </c>
      <c r="K11" s="56">
        <f t="shared" si="1"/>
        <v>9.5750151748445922E-2</v>
      </c>
      <c r="L11" s="56">
        <f t="shared" si="1"/>
        <v>9.5949007968883893E-2</v>
      </c>
      <c r="M11" s="56">
        <f t="shared" si="1"/>
        <v>9.2132655788372819E-2</v>
      </c>
      <c r="N11" s="56">
        <f t="shared" si="1"/>
        <v>9.7832300677344136E-2</v>
      </c>
    </row>
    <row r="12" spans="1:14" x14ac:dyDescent="0.2">
      <c r="A12" s="5" t="s">
        <v>9</v>
      </c>
      <c r="B12" s="56">
        <f>B4/$B$8</f>
        <v>0.20303815615187767</v>
      </c>
      <c r="C12" s="56">
        <f>C4/$C$8</f>
        <v>0.1962698620018635</v>
      </c>
      <c r="D12" s="56">
        <f t="shared" ref="D12:N12" si="2">D4/D8</f>
        <v>0.18847701285696497</v>
      </c>
      <c r="E12" s="56">
        <f t="shared" si="2"/>
        <v>0.19472948018090222</v>
      </c>
      <c r="F12" s="56">
        <f t="shared" si="2"/>
        <v>0.18671387492581956</v>
      </c>
      <c r="G12" s="56">
        <f t="shared" si="2"/>
        <v>0.1842203144753716</v>
      </c>
      <c r="H12" s="56">
        <f t="shared" si="2"/>
        <v>0.18516406905413269</v>
      </c>
      <c r="I12" s="56">
        <f t="shared" si="2"/>
        <v>0.19069576306489436</v>
      </c>
      <c r="J12" s="56">
        <f t="shared" si="2"/>
        <v>0.18863892966790072</v>
      </c>
      <c r="K12" s="56">
        <f t="shared" si="2"/>
        <v>0.18237418707499006</v>
      </c>
      <c r="L12" s="56">
        <f t="shared" si="2"/>
        <v>0.18080412739667479</v>
      </c>
      <c r="M12" s="56">
        <f t="shared" si="2"/>
        <v>0.18513841987545512</v>
      </c>
      <c r="N12" s="56">
        <f t="shared" si="2"/>
        <v>0.18849156319687069</v>
      </c>
    </row>
    <row r="13" spans="1:14" x14ac:dyDescent="0.2">
      <c r="A13" s="57" t="s">
        <v>23</v>
      </c>
      <c r="B13" s="56">
        <f>B5/$B$8</f>
        <v>5.4389335813669844E-2</v>
      </c>
      <c r="C13" s="56">
        <f t="shared" ref="C13:N13" si="3">C5/C8</f>
        <v>9.0640522963168046E-2</v>
      </c>
      <c r="D13" s="56">
        <f t="shared" si="3"/>
        <v>7.6688721632656248E-2</v>
      </c>
      <c r="E13" s="56">
        <f t="shared" si="3"/>
        <v>7.1999154524745174E-2</v>
      </c>
      <c r="F13" s="56">
        <f t="shared" si="3"/>
        <v>6.6292695723238426E-2</v>
      </c>
      <c r="G13" s="56">
        <f t="shared" si="3"/>
        <v>6.8143750432310662E-2</v>
      </c>
      <c r="H13" s="56">
        <f t="shared" si="3"/>
        <v>6.6407792132499935E-2</v>
      </c>
      <c r="I13" s="56">
        <f t="shared" si="3"/>
        <v>6.5207750873085224E-2</v>
      </c>
      <c r="J13" s="56">
        <f t="shared" si="3"/>
        <v>6.3964338304724103E-2</v>
      </c>
      <c r="K13" s="56">
        <f t="shared" si="3"/>
        <v>6.4410513375640105E-2</v>
      </c>
      <c r="L13" s="56">
        <f t="shared" si="3"/>
        <v>5.7212767480960235E-2</v>
      </c>
      <c r="M13" s="56">
        <f t="shared" si="3"/>
        <v>6.4216910210147568E-2</v>
      </c>
      <c r="N13" s="56">
        <f t="shared" si="3"/>
        <v>6.7204283631183137E-2</v>
      </c>
    </row>
    <row r="14" spans="1:14" x14ac:dyDescent="0.2">
      <c r="A14" s="52" t="s">
        <v>24</v>
      </c>
      <c r="B14" s="56">
        <f>B6/$B$8</f>
        <v>0.57821805786224034</v>
      </c>
      <c r="C14" s="56">
        <f t="shared" ref="C14:N14" si="4">C6/C8</f>
        <v>0.55735400688518666</v>
      </c>
      <c r="D14" s="56">
        <f t="shared" si="4"/>
        <v>0.58139243081654624</v>
      </c>
      <c r="E14" s="56">
        <f t="shared" si="4"/>
        <v>0.58332053448829957</v>
      </c>
      <c r="F14" s="56">
        <f t="shared" si="4"/>
        <v>0.59671275175245764</v>
      </c>
      <c r="G14" s="56">
        <f t="shared" si="4"/>
        <v>0.59961253817701532</v>
      </c>
      <c r="H14" s="56">
        <f t="shared" si="4"/>
        <v>0.60226359048525258</v>
      </c>
      <c r="I14" s="44">
        <f t="shared" si="4"/>
        <v>0.60179985333114294</v>
      </c>
      <c r="J14" s="44">
        <f t="shared" si="4"/>
        <v>0.61036817024608836</v>
      </c>
      <c r="K14" s="44">
        <f t="shared" si="4"/>
        <v>0.60988562766987831</v>
      </c>
      <c r="L14" s="44">
        <f t="shared" si="4"/>
        <v>0.61921735041406412</v>
      </c>
      <c r="M14" s="44">
        <f t="shared" si="4"/>
        <v>0.61761377410204388</v>
      </c>
      <c r="N14" s="56">
        <f t="shared" si="4"/>
        <v>0.59759708698355996</v>
      </c>
    </row>
    <row r="15" spans="1:14" x14ac:dyDescent="0.2">
      <c r="A15" s="9" t="s">
        <v>1</v>
      </c>
      <c r="B15" s="56">
        <f>B7/$B$8</f>
        <v>5.3836223924039299E-2</v>
      </c>
      <c r="C15" s="56">
        <f>C7/$C$8</f>
        <v>5.4637343863295988E-2</v>
      </c>
      <c r="D15" s="56">
        <f t="shared" ref="D15:I15" si="5">D7/D8</f>
        <v>5.2521423550663575E-2</v>
      </c>
      <c r="E15" s="56">
        <f t="shared" si="5"/>
        <v>5.4268511344559234E-2</v>
      </c>
      <c r="F15" s="56">
        <f t="shared" si="5"/>
        <v>5.0646534249677383E-2</v>
      </c>
      <c r="G15" s="56">
        <f t="shared" si="5"/>
        <v>4.9498325688312389E-2</v>
      </c>
      <c r="H15" s="56">
        <f t="shared" si="5"/>
        <v>4.5548167336525475E-2</v>
      </c>
      <c r="I15" s="56">
        <f t="shared" si="5"/>
        <v>4.6552313766495421E-2</v>
      </c>
      <c r="J15" s="56">
        <f t="shared" ref="J15:M15" si="6">J7/J8</f>
        <v>4.6654957145339675E-2</v>
      </c>
      <c r="K15" s="56">
        <f t="shared" si="6"/>
        <v>4.7579520131045563E-2</v>
      </c>
      <c r="L15" s="56">
        <f t="shared" si="6"/>
        <v>4.6816746739416895E-2</v>
      </c>
      <c r="M15" s="56">
        <f t="shared" si="6"/>
        <v>4.0898240023980556E-2</v>
      </c>
      <c r="N15" s="56">
        <f>N7/N8</f>
        <v>4.8874765511042036E-2</v>
      </c>
    </row>
    <row r="16" spans="1:14" x14ac:dyDescent="0.2">
      <c r="A16" s="52" t="s">
        <v>13</v>
      </c>
      <c r="B16" s="193">
        <f t="shared" ref="B16:N16" si="7">SUM(B11:B15)</f>
        <v>1</v>
      </c>
      <c r="C16" s="193">
        <f t="shared" si="7"/>
        <v>1</v>
      </c>
      <c r="D16" s="193">
        <f t="shared" si="7"/>
        <v>1</v>
      </c>
      <c r="E16" s="193">
        <f t="shared" si="7"/>
        <v>1</v>
      </c>
      <c r="F16" s="193">
        <f t="shared" si="7"/>
        <v>1</v>
      </c>
      <c r="G16" s="193">
        <f>SUM(G11:G15)</f>
        <v>0.99999999999999989</v>
      </c>
      <c r="H16" s="193">
        <f>SUM(H11:H15)</f>
        <v>1</v>
      </c>
      <c r="I16" s="193">
        <f>SUM(I11:I15)</f>
        <v>1</v>
      </c>
      <c r="J16" s="193">
        <f t="shared" si="7"/>
        <v>0.99999999999999978</v>
      </c>
      <c r="K16" s="193">
        <f>SUM(K11:K15)</f>
        <v>1</v>
      </c>
      <c r="L16" s="193">
        <f>SUM(L11:L15)</f>
        <v>1</v>
      </c>
      <c r="M16" s="193">
        <f>SUM(M11:M15)</f>
        <v>1</v>
      </c>
      <c r="N16" s="189">
        <f t="shared" si="7"/>
        <v>1</v>
      </c>
    </row>
    <row r="17" spans="1:14" x14ac:dyDescent="0.2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</row>
    <row r="18" spans="1:14" x14ac:dyDescent="0.2">
      <c r="A18" s="55" t="s">
        <v>19</v>
      </c>
      <c r="B18" s="198" t="s">
        <v>69</v>
      </c>
      <c r="C18" s="198" t="s">
        <v>70</v>
      </c>
      <c r="D18" s="198" t="s">
        <v>71</v>
      </c>
      <c r="E18" s="198" t="s">
        <v>72</v>
      </c>
      <c r="F18" s="198" t="s">
        <v>73</v>
      </c>
      <c r="G18" s="198" t="s">
        <v>74</v>
      </c>
      <c r="H18" s="198" t="s">
        <v>75</v>
      </c>
      <c r="I18" s="198" t="s">
        <v>76</v>
      </c>
      <c r="J18" s="198" t="s">
        <v>77</v>
      </c>
      <c r="K18" s="198" t="s">
        <v>78</v>
      </c>
      <c r="L18" s="198" t="s">
        <v>79</v>
      </c>
      <c r="M18" s="198" t="s">
        <v>80</v>
      </c>
      <c r="N18" s="51" t="s">
        <v>0</v>
      </c>
    </row>
    <row r="19" spans="1:14" x14ac:dyDescent="0.2">
      <c r="A19" s="5" t="s">
        <v>8</v>
      </c>
      <c r="B19" s="7">
        <f>+'[3]Oct 2021'!$I$29</f>
        <v>4447</v>
      </c>
      <c r="C19" s="147">
        <f>+'[3]Nov 2021'!$I$29</f>
        <v>4373</v>
      </c>
      <c r="D19" s="147">
        <f>+'[3]Dec 2021'!$I$29</f>
        <v>4027</v>
      </c>
      <c r="E19" s="147">
        <f>+'[3]Jan 2022'!$I$29</f>
        <v>4039</v>
      </c>
      <c r="F19" s="147">
        <f>+'[3]Feb 2022'!$I$29</f>
        <v>4091</v>
      </c>
      <c r="G19" s="147">
        <f>+'[3]Mar 2022'!$I$29</f>
        <v>5196</v>
      </c>
      <c r="H19" s="147">
        <f>+'[3]Apr 2022'!$I$29</f>
        <v>4682</v>
      </c>
      <c r="I19" s="147">
        <f>+'[3]May 2022'!$I$37</f>
        <v>4628</v>
      </c>
      <c r="J19" s="147">
        <f>+'[3]Jun 2022'!$I$37</f>
        <v>4272</v>
      </c>
      <c r="K19" s="147">
        <f>+'[3]Jul 2022'!$I$37</f>
        <v>4237</v>
      </c>
      <c r="L19" s="147">
        <f>+'[3]Aug 2022'!$I$37</f>
        <v>5129</v>
      </c>
      <c r="M19" s="147">
        <f>+'[3]Sep 2022'!$I$37</f>
        <v>4486</v>
      </c>
      <c r="N19" s="122">
        <f>SUM(B19:M19)</f>
        <v>53607</v>
      </c>
    </row>
    <row r="20" spans="1:14" x14ac:dyDescent="0.2">
      <c r="A20" s="5" t="s">
        <v>9</v>
      </c>
      <c r="B20" s="147">
        <f>+'[2]Oct 2021'!$I$28</f>
        <v>8789</v>
      </c>
      <c r="C20" s="147">
        <f>+'[2]Nov 2021'!$I$27</f>
        <v>9136</v>
      </c>
      <c r="D20" s="147">
        <f>+'[2]Dec 2021'!$I$27</f>
        <v>8081</v>
      </c>
      <c r="E20" s="147">
        <f>+'[2]Jan 2022'!$I$27</f>
        <v>8849</v>
      </c>
      <c r="F20" s="147">
        <f>+'[2]Feb 2022'!$I$28</f>
        <v>8246</v>
      </c>
      <c r="G20" s="147">
        <f>+'[2]Mar 2022'!$I$27</f>
        <v>10444</v>
      </c>
      <c r="H20" s="147">
        <f>+'[2]Apr 2022'!$I$27</f>
        <v>9259</v>
      </c>
      <c r="I20" s="147">
        <f>+'[2]May 2022'!$I$31</f>
        <v>9924</v>
      </c>
      <c r="J20" s="147">
        <f>+'[2]Jun 2022'!$I$31</f>
        <v>9591</v>
      </c>
      <c r="K20" s="147">
        <f>+'[2]Jul 2022'!$I$31</f>
        <v>8679</v>
      </c>
      <c r="L20" s="147">
        <f>+'[2]Aug 2022'!$I$31</f>
        <v>10420</v>
      </c>
      <c r="M20" s="147">
        <f>+'[2]Sep 2022'!$I$31</f>
        <v>9680</v>
      </c>
      <c r="N20" s="122">
        <f t="shared" ref="N20:N23" si="8">SUM(B20:M20)</f>
        <v>111098</v>
      </c>
    </row>
    <row r="21" spans="1:14" x14ac:dyDescent="0.2">
      <c r="A21" s="52" t="s">
        <v>23</v>
      </c>
      <c r="B21" s="147">
        <f>+'[1]OCT 2021'!$I$35</f>
        <v>2358</v>
      </c>
      <c r="C21" s="147">
        <f>+'[1]NOV 2021'!$I$40</f>
        <v>4213</v>
      </c>
      <c r="D21" s="147">
        <f>+'[1]DEC 2021'!$I$40</f>
        <v>3284</v>
      </c>
      <c r="E21" s="147">
        <f>+'[1]JAN 2022'!$I$40</f>
        <v>3273</v>
      </c>
      <c r="F21" s="147">
        <f>+'[1]FEB 2022'!$I$40</f>
        <v>2932</v>
      </c>
      <c r="G21" s="147">
        <f>+'[1]MAR 2022'!$I$40</f>
        <v>3862</v>
      </c>
      <c r="H21" s="147">
        <f>+'[1]APR 2022'!$I$40</f>
        <v>3320</v>
      </c>
      <c r="I21" s="147">
        <f>+'[1]MAY 2022'!$I$42</f>
        <v>3392</v>
      </c>
      <c r="J21" s="147">
        <f>+'[1]JUN 2022'!$I$42</f>
        <v>3253</v>
      </c>
      <c r="K21" s="147">
        <f>+'[1]JUL 2022'!$I$42</f>
        <v>2968</v>
      </c>
      <c r="L21" s="147">
        <f>+'[1]AUG 2022'!$I$42</f>
        <v>3293</v>
      </c>
      <c r="M21" s="147">
        <f>+'[1]SEP 2022'!$I$42</f>
        <v>3361</v>
      </c>
      <c r="N21" s="122">
        <f>SUM(B21:M21)</f>
        <v>39509</v>
      </c>
    </row>
    <row r="22" spans="1:14" x14ac:dyDescent="0.2">
      <c r="A22" s="5" t="s">
        <v>24</v>
      </c>
      <c r="B22" s="147">
        <f>+'[4]OCT 2021'!$I$51</f>
        <v>23149</v>
      </c>
      <c r="C22" s="147">
        <f>+'[4]NOV 2021'!$I$44</f>
        <v>23958</v>
      </c>
      <c r="D22" s="147">
        <f>+'[4]DEC 2021'!$I$44</f>
        <v>23067</v>
      </c>
      <c r="E22" s="147">
        <f>+'[4]JAN 2022'!$I$44</f>
        <v>24506</v>
      </c>
      <c r="F22" s="147">
        <f>+'[4]FEB 2022'!$I$44</f>
        <v>24354</v>
      </c>
      <c r="G22" s="147">
        <f>+'[4]MAR 2022'!$I$44</f>
        <v>31422</v>
      </c>
      <c r="H22" s="147">
        <f>+'[4]APR 2022'!$I$44</f>
        <v>27870</v>
      </c>
      <c r="I22" s="147">
        <f>+'[4]MAY 2022'!$I$43</f>
        <v>28958</v>
      </c>
      <c r="J22" s="147">
        <f>+'[4]JUN 2022'!$I$43</f>
        <v>28712</v>
      </c>
      <c r="K22" s="147">
        <f>+'[4]JUL 2022'!$I$43</f>
        <v>26855</v>
      </c>
      <c r="L22" s="147">
        <f>+'[4]AUG 2022'!$I$43</f>
        <v>32957</v>
      </c>
      <c r="M22" s="147">
        <f>+'[4]SEP 2022'!$I$43</f>
        <v>29899</v>
      </c>
      <c r="N22" s="122">
        <f t="shared" si="8"/>
        <v>325707</v>
      </c>
    </row>
    <row r="23" spans="1:14" x14ac:dyDescent="0.2">
      <c r="A23" s="5" t="s">
        <v>1</v>
      </c>
      <c r="B23" s="147">
        <f>+'[5]OCT 2021'!$I$45</f>
        <v>2330</v>
      </c>
      <c r="C23" s="147">
        <f>+'[5]NOV 2021'!$I$47</f>
        <v>2545</v>
      </c>
      <c r="D23" s="147">
        <f>+'[5]DEC 2021'!$I$47</f>
        <v>2254</v>
      </c>
      <c r="E23" s="147">
        <f>+'[5]JAN 2022'!$I$47</f>
        <v>2466</v>
      </c>
      <c r="F23" s="147">
        <f>+'[5]FEB 2022'!$I$47</f>
        <v>2237</v>
      </c>
      <c r="G23" s="147">
        <f>+'[5]MAR 2022'!$I$47</f>
        <v>2808</v>
      </c>
      <c r="H23" s="147">
        <f>+'[5]APR 2022'!$I$45</f>
        <v>2284</v>
      </c>
      <c r="I23" s="147">
        <f>+'[5]MAY 2022'!$I$39</f>
        <v>2425</v>
      </c>
      <c r="J23" s="147">
        <f>+'[5]JUN 2022'!$I$39</f>
        <v>2378</v>
      </c>
      <c r="K23" s="147">
        <f>+'[5]JUL 2022'!$I$39</f>
        <v>2264</v>
      </c>
      <c r="L23" s="147">
        <f>+'[5]AUG 2022'!$I$39</f>
        <v>2693</v>
      </c>
      <c r="M23" s="147">
        <f>+'[5]SEP 2022'!$I$39</f>
        <v>2141</v>
      </c>
      <c r="N23" s="122">
        <f t="shared" si="8"/>
        <v>28825</v>
      </c>
    </row>
    <row r="24" spans="1:14" x14ac:dyDescent="0.2">
      <c r="A24" s="54" t="s">
        <v>7</v>
      </c>
      <c r="B24" s="161">
        <f>SUM(B19:B23)</f>
        <v>41073</v>
      </c>
      <c r="C24" s="161">
        <f t="shared" ref="C24:J24" si="9">SUM(C19:C23)</f>
        <v>44225</v>
      </c>
      <c r="D24" s="161">
        <f>SUM(D19:D23)</f>
        <v>40713</v>
      </c>
      <c r="E24" s="161">
        <f t="shared" si="9"/>
        <v>43133</v>
      </c>
      <c r="F24" s="161">
        <f>SUM(F19:F23)</f>
        <v>41860</v>
      </c>
      <c r="G24" s="161">
        <f>SUM(G19:G23)</f>
        <v>53732</v>
      </c>
      <c r="H24" s="161">
        <f>SUM(H19:H23)</f>
        <v>47415</v>
      </c>
      <c r="I24" s="161">
        <f>SUM(I19:I23)</f>
        <v>49327</v>
      </c>
      <c r="J24" s="161">
        <f t="shared" si="9"/>
        <v>48206</v>
      </c>
      <c r="K24" s="161">
        <f>SUM(K19:K23)</f>
        <v>45003</v>
      </c>
      <c r="L24" s="161">
        <f>SUM(L19:L23)</f>
        <v>54492</v>
      </c>
      <c r="M24" s="161">
        <f>SUM(M19:M23)</f>
        <v>49567</v>
      </c>
      <c r="N24" s="196">
        <f>SUM(N19:N23)</f>
        <v>558746</v>
      </c>
    </row>
    <row r="25" spans="1:14" x14ac:dyDescent="0.2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</row>
    <row r="26" spans="1:14" x14ac:dyDescent="0.2">
      <c r="A26" s="55" t="s">
        <v>20</v>
      </c>
      <c r="B26" s="198" t="s">
        <v>69</v>
      </c>
      <c r="C26" s="198" t="s">
        <v>70</v>
      </c>
      <c r="D26" s="198" t="s">
        <v>71</v>
      </c>
      <c r="E26" s="198" t="s">
        <v>72</v>
      </c>
      <c r="F26" s="198" t="s">
        <v>73</v>
      </c>
      <c r="G26" s="198" t="s">
        <v>74</v>
      </c>
      <c r="H26" s="198" t="s">
        <v>75</v>
      </c>
      <c r="I26" s="198" t="s">
        <v>76</v>
      </c>
      <c r="J26" s="198" t="s">
        <v>77</v>
      </c>
      <c r="K26" s="198" t="s">
        <v>78</v>
      </c>
      <c r="L26" s="198" t="s">
        <v>79</v>
      </c>
      <c r="M26" s="198" t="s">
        <v>80</v>
      </c>
      <c r="N26" s="51" t="s">
        <v>0</v>
      </c>
    </row>
    <row r="27" spans="1:14" x14ac:dyDescent="0.2">
      <c r="A27" s="5" t="s">
        <v>8</v>
      </c>
      <c r="B27" s="56">
        <f>B19/$B$24</f>
        <v>0.10827064007985782</v>
      </c>
      <c r="C27" s="58">
        <f>C19/$C$24</f>
        <v>9.8880723572639911E-2</v>
      </c>
      <c r="D27" s="58">
        <f>D19/$D$24</f>
        <v>9.8911895463365512E-2</v>
      </c>
      <c r="E27" s="58">
        <f>E19/$E$24</f>
        <v>9.3640600004636823E-2</v>
      </c>
      <c r="F27" s="58">
        <f>F19/$F$24</f>
        <v>9.7730530339225991E-2</v>
      </c>
      <c r="G27" s="148">
        <f>G19/$G$24</f>
        <v>9.6702151418149335E-2</v>
      </c>
      <c r="H27" s="169">
        <f>H19/$H$24</f>
        <v>9.8745122851418329E-2</v>
      </c>
      <c r="I27" s="58">
        <f>I19/$I$24</f>
        <v>9.3822855636872302E-2</v>
      </c>
      <c r="J27" s="58">
        <f>J19/$J$24</f>
        <v>8.8619673899514584E-2</v>
      </c>
      <c r="K27" s="58">
        <f>K19/$K$24</f>
        <v>9.4149278936959763E-2</v>
      </c>
      <c r="L27" s="58">
        <f>L19/$L$24</f>
        <v>9.412390809660133E-2</v>
      </c>
      <c r="M27" s="58">
        <f>M19/$M$24</f>
        <v>9.0503762583977243E-2</v>
      </c>
      <c r="N27" s="56">
        <f>N19/N24</f>
        <v>9.5941626427750712E-2</v>
      </c>
    </row>
    <row r="28" spans="1:14" x14ac:dyDescent="0.2">
      <c r="A28" s="5" t="s">
        <v>9</v>
      </c>
      <c r="B28" s="56">
        <f>B20/$B$24</f>
        <v>0.21398485623158767</v>
      </c>
      <c r="C28" s="58">
        <f>C20/$C$24</f>
        <v>0.20657998869417751</v>
      </c>
      <c r="D28" s="58">
        <f>D20/$D$24</f>
        <v>0.19848696976395747</v>
      </c>
      <c r="E28" s="58">
        <f>E20/$E$24</f>
        <v>0.20515614494702433</v>
      </c>
      <c r="F28" s="58">
        <f>F20/$F$24</f>
        <v>0.19698996655518394</v>
      </c>
      <c r="G28" s="148">
        <f>G20/$G$24</f>
        <v>0.19437206878582594</v>
      </c>
      <c r="H28" s="169">
        <f>H20/$H$24</f>
        <v>0.19527575661710428</v>
      </c>
      <c r="I28" s="58">
        <f>I20/$I$24</f>
        <v>0.20118799035011251</v>
      </c>
      <c r="J28" s="58">
        <f>J20/$J$24</f>
        <v>0.19895863585445794</v>
      </c>
      <c r="K28" s="58">
        <f>K20/$K$24</f>
        <v>0.19285380974601693</v>
      </c>
      <c r="L28" s="58">
        <f>L20/$L$24</f>
        <v>0.19122072964838877</v>
      </c>
      <c r="M28" s="58">
        <f>M20/$M$24</f>
        <v>0.19529122198236731</v>
      </c>
      <c r="N28" s="56">
        <f>N20/N24</f>
        <v>0.19883453304363699</v>
      </c>
    </row>
    <row r="29" spans="1:14" x14ac:dyDescent="0.2">
      <c r="A29" s="57" t="s">
        <v>23</v>
      </c>
      <c r="B29" s="56">
        <f>B21/$B$24</f>
        <v>5.7409977357388065E-2</v>
      </c>
      <c r="C29" s="58">
        <f>C21/$C$24</f>
        <v>9.5262860373092145E-2</v>
      </c>
      <c r="D29" s="58">
        <f>D21/$D$24</f>
        <v>8.0662196350060181E-2</v>
      </c>
      <c r="E29" s="58">
        <f>E21/$E$24</f>
        <v>7.5881575591774275E-2</v>
      </c>
      <c r="F29" s="58">
        <f>F21/$F$24</f>
        <v>7.0043000477783085E-2</v>
      </c>
      <c r="G29" s="148">
        <f>G21/$G$24</f>
        <v>7.1875232636045561E-2</v>
      </c>
      <c r="H29" s="169">
        <f>H21/$H$24</f>
        <v>7.0020035853632812E-2</v>
      </c>
      <c r="I29" s="58">
        <f>I21/$I$24</f>
        <v>6.8765584771017907E-2</v>
      </c>
      <c r="J29" s="58">
        <f>J21/$J$24</f>
        <v>6.7481226403352274E-2</v>
      </c>
      <c r="K29" s="58">
        <f>K21/$K$24</f>
        <v>6.5951158811634783E-2</v>
      </c>
      <c r="L29" s="58">
        <f>L21/$L$24</f>
        <v>6.0430888937825736E-2</v>
      </c>
      <c r="M29" s="58">
        <f>M21/$M$24</f>
        <v>6.7807210442431459E-2</v>
      </c>
      <c r="N29" s="56">
        <f>N21/N24</f>
        <v>7.0710125889044392E-2</v>
      </c>
    </row>
    <row r="30" spans="1:14" x14ac:dyDescent="0.2">
      <c r="A30" s="52" t="s">
        <v>24</v>
      </c>
      <c r="B30" s="56">
        <f>B22/$B$24</f>
        <v>0.56360626202127917</v>
      </c>
      <c r="C30" s="58">
        <f>C22/$C$24</f>
        <v>0.54172979084228379</v>
      </c>
      <c r="D30" s="58">
        <f>D22/$D$24</f>
        <v>0.56657578660378749</v>
      </c>
      <c r="E30" s="58">
        <f>E22/$E$24</f>
        <v>0.56814967658173554</v>
      </c>
      <c r="F30" s="58">
        <f>F22/$F$24</f>
        <v>0.58179646440516009</v>
      </c>
      <c r="G30" s="148">
        <f>G22/$G$24</f>
        <v>0.58479118588550583</v>
      </c>
      <c r="H30" s="169">
        <f>H22/$H$24</f>
        <v>0.58778867447010441</v>
      </c>
      <c r="I30" s="58">
        <f>I22/$I$24</f>
        <v>0.58706185253512277</v>
      </c>
      <c r="J30" s="58">
        <f>J22/$J$24</f>
        <v>0.59561050491640044</v>
      </c>
      <c r="K30" s="58">
        <f>K22/$K$24</f>
        <v>0.59673799524476145</v>
      </c>
      <c r="L30" s="58">
        <f>L22/$L$24</f>
        <v>0.60480437495412176</v>
      </c>
      <c r="M30" s="58">
        <f>M22/$M$24</f>
        <v>0.60320374442673552</v>
      </c>
      <c r="N30" s="56">
        <f>N22/N24</f>
        <v>0.58292497843385005</v>
      </c>
    </row>
    <row r="31" spans="1:14" x14ac:dyDescent="0.2">
      <c r="A31" s="9" t="s">
        <v>1</v>
      </c>
      <c r="B31" s="56">
        <f>B23/$B$24</f>
        <v>5.6728264309887276E-2</v>
      </c>
      <c r="C31" s="58">
        <f>C23/$C$24</f>
        <v>5.7546636517806671E-2</v>
      </c>
      <c r="D31" s="58">
        <f>D23/$D$24</f>
        <v>5.5363151818829365E-2</v>
      </c>
      <c r="E31" s="58">
        <f>E23/$E$24</f>
        <v>5.7172002874829014E-2</v>
      </c>
      <c r="F31" s="58">
        <f>F23/$F$24</f>
        <v>5.3440038222646917E-2</v>
      </c>
      <c r="G31" s="148">
        <f>G23/$G$24</f>
        <v>5.2259361274473309E-2</v>
      </c>
      <c r="H31" s="169">
        <f>H23/$H$24</f>
        <v>4.8170410207740169E-2</v>
      </c>
      <c r="I31" s="58">
        <f>I23/$I$24</f>
        <v>4.9161716706874532E-2</v>
      </c>
      <c r="J31" s="58">
        <f>J23/$J$24</f>
        <v>4.9329958926274738E-2</v>
      </c>
      <c r="K31" s="58">
        <f>K23/$K$24</f>
        <v>5.030775726062707E-2</v>
      </c>
      <c r="L31" s="58">
        <f>L23/$L$24</f>
        <v>4.9420098363062465E-2</v>
      </c>
      <c r="M31" s="58">
        <f>M23/$M$24</f>
        <v>4.3194060564488469E-2</v>
      </c>
      <c r="N31" s="56">
        <f>N23/N24</f>
        <v>5.1588736205717807E-2</v>
      </c>
    </row>
    <row r="32" spans="1:14" x14ac:dyDescent="0.2">
      <c r="A32" s="52" t="s">
        <v>13</v>
      </c>
      <c r="B32" s="193">
        <f t="shared" ref="B32:N32" si="10">SUM(B27:B31)</f>
        <v>1</v>
      </c>
      <c r="C32" s="193">
        <f t="shared" si="10"/>
        <v>1</v>
      </c>
      <c r="D32" s="193">
        <f t="shared" si="10"/>
        <v>1</v>
      </c>
      <c r="E32" s="193">
        <f>SUM(E27:E31)</f>
        <v>1</v>
      </c>
      <c r="F32" s="193">
        <f>SUM(F27:F31)</f>
        <v>1</v>
      </c>
      <c r="G32" s="193">
        <f>SUM(G27:G31)</f>
        <v>1</v>
      </c>
      <c r="H32" s="193">
        <f>SUM(H27:H31)</f>
        <v>1</v>
      </c>
      <c r="I32" s="193">
        <f>SUM(I27:I31)</f>
        <v>1</v>
      </c>
      <c r="J32" s="193">
        <f t="shared" si="10"/>
        <v>1</v>
      </c>
      <c r="K32" s="193">
        <f>SUM(K27:K31)</f>
        <v>1</v>
      </c>
      <c r="L32" s="193">
        <f>SUM(L27:L31)</f>
        <v>1</v>
      </c>
      <c r="M32" s="193">
        <f>SUM(M27:M31)</f>
        <v>1</v>
      </c>
      <c r="N32" s="193">
        <f t="shared" si="10"/>
        <v>0.99999999999999989</v>
      </c>
    </row>
    <row r="33" spans="1:14" x14ac:dyDescent="0.2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</row>
    <row r="34" spans="1:14" x14ac:dyDescent="0.2">
      <c r="A34" s="55" t="s">
        <v>10</v>
      </c>
      <c r="B34" s="198" t="s">
        <v>69</v>
      </c>
      <c r="C34" s="198" t="s">
        <v>70</v>
      </c>
      <c r="D34" s="198" t="s">
        <v>71</v>
      </c>
      <c r="E34" s="198" t="s">
        <v>72</v>
      </c>
      <c r="F34" s="198" t="s">
        <v>73</v>
      </c>
      <c r="G34" s="198" t="s">
        <v>74</v>
      </c>
      <c r="H34" s="198" t="s">
        <v>75</v>
      </c>
      <c r="I34" s="198" t="s">
        <v>76</v>
      </c>
      <c r="J34" s="198" t="s">
        <v>77</v>
      </c>
      <c r="K34" s="198" t="s">
        <v>78</v>
      </c>
      <c r="L34" s="198" t="s">
        <v>79</v>
      </c>
      <c r="M34" s="198" t="s">
        <v>80</v>
      </c>
      <c r="N34" s="51" t="s">
        <v>0</v>
      </c>
    </row>
    <row r="35" spans="1:14" x14ac:dyDescent="0.2">
      <c r="A35" s="5" t="s">
        <v>8</v>
      </c>
      <c r="B35" s="178">
        <f t="shared" ref="B35:N35" si="11">B3/B19</f>
        <v>471.02900832021589</v>
      </c>
      <c r="C35" s="179">
        <f t="shared" si="11"/>
        <v>470.93036816830551</v>
      </c>
      <c r="D35" s="179">
        <f t="shared" si="11"/>
        <v>470.61683635460639</v>
      </c>
      <c r="E35" s="179">
        <f t="shared" si="11"/>
        <v>470.96595692002973</v>
      </c>
      <c r="F35" s="179">
        <f t="shared" si="11"/>
        <v>470.5</v>
      </c>
      <c r="G35" s="179">
        <f t="shared" si="11"/>
        <v>470.86220169361047</v>
      </c>
      <c r="H35" s="179">
        <f t="shared" si="11"/>
        <v>470.70098248611703</v>
      </c>
      <c r="I35" s="179">
        <f>I3/I19</f>
        <v>471.31331028522038</v>
      </c>
      <c r="J35" s="179">
        <f t="shared" si="11"/>
        <v>471.38108614232209</v>
      </c>
      <c r="K35" s="179">
        <f t="shared" si="11"/>
        <v>470.9441822043899</v>
      </c>
      <c r="L35" s="179">
        <f t="shared" si="11"/>
        <v>471.60079937609669</v>
      </c>
      <c r="M35" s="179">
        <f t="shared" si="11"/>
        <v>470.5</v>
      </c>
      <c r="N35" s="178">
        <f t="shared" si="11"/>
        <v>470.95639561997501</v>
      </c>
    </row>
    <row r="36" spans="1:14" x14ac:dyDescent="0.2">
      <c r="A36" s="5" t="s">
        <v>9</v>
      </c>
      <c r="B36" s="178">
        <f t="shared" ref="B36:N36" si="12">B4/B20</f>
        <v>437.84366822164071</v>
      </c>
      <c r="C36" s="179">
        <f t="shared" si="12"/>
        <v>437.61278458844134</v>
      </c>
      <c r="D36" s="179">
        <f t="shared" si="12"/>
        <v>437.98915975745575</v>
      </c>
      <c r="E36" s="179">
        <f t="shared" si="12"/>
        <v>437.49106113685161</v>
      </c>
      <c r="F36" s="179">
        <f t="shared" si="12"/>
        <v>437.43565365025466</v>
      </c>
      <c r="G36" s="179">
        <f t="shared" si="12"/>
        <v>438.01286863270781</v>
      </c>
      <c r="H36" s="179">
        <f t="shared" si="12"/>
        <v>438.02656874392483</v>
      </c>
      <c r="I36" s="179">
        <f t="shared" si="12"/>
        <v>437.76831922611848</v>
      </c>
      <c r="J36" s="179">
        <f t="shared" si="12"/>
        <v>438.25736628088839</v>
      </c>
      <c r="K36" s="179">
        <f t="shared" si="12"/>
        <v>437.90722433460076</v>
      </c>
      <c r="L36" s="179">
        <f t="shared" si="12"/>
        <v>437.42879078694818</v>
      </c>
      <c r="M36" s="179">
        <f t="shared" si="12"/>
        <v>438.15371900826449</v>
      </c>
      <c r="N36" s="178">
        <f t="shared" si="12"/>
        <v>437.83009595132228</v>
      </c>
    </row>
    <row r="37" spans="1:14" x14ac:dyDescent="0.2">
      <c r="A37" s="52" t="s">
        <v>23</v>
      </c>
      <c r="B37" s="178">
        <f t="shared" ref="B37:N37" si="13">B5/B21</f>
        <v>437.17048346055981</v>
      </c>
      <c r="C37" s="179">
        <f t="shared" si="13"/>
        <v>438.25150723949685</v>
      </c>
      <c r="D37" s="179">
        <f t="shared" si="13"/>
        <v>438.52911084043853</v>
      </c>
      <c r="E37" s="179">
        <f t="shared" si="13"/>
        <v>437.33382218148483</v>
      </c>
      <c r="F37" s="179">
        <f t="shared" si="13"/>
        <v>436.8</v>
      </c>
      <c r="G37" s="179">
        <f t="shared" si="13"/>
        <v>438.15722423614704</v>
      </c>
      <c r="H37" s="179">
        <f t="shared" si="13"/>
        <v>438.11566265060242</v>
      </c>
      <c r="I37" s="179">
        <f t="shared" si="13"/>
        <v>437.9589622641509</v>
      </c>
      <c r="J37" s="179">
        <f t="shared" si="13"/>
        <v>438.14276052874277</v>
      </c>
      <c r="K37" s="179">
        <f t="shared" si="13"/>
        <v>452.2528301886793</v>
      </c>
      <c r="L37" s="179">
        <f t="shared" si="13"/>
        <v>437.99380504099599</v>
      </c>
      <c r="M37" s="179">
        <f t="shared" si="13"/>
        <v>437.70972924724788</v>
      </c>
      <c r="N37" s="178">
        <f t="shared" si="13"/>
        <v>438.95586322103821</v>
      </c>
    </row>
    <row r="38" spans="1:14" x14ac:dyDescent="0.2">
      <c r="A38" s="52" t="s">
        <v>24</v>
      </c>
      <c r="B38" s="178">
        <f t="shared" ref="B38:N38" si="14">B6/B22</f>
        <v>473.4131236770487</v>
      </c>
      <c r="C38" s="179">
        <f t="shared" si="14"/>
        <v>473.88508723599625</v>
      </c>
      <c r="D38" s="179">
        <f t="shared" si="14"/>
        <v>473.31289461134958</v>
      </c>
      <c r="E38" s="179">
        <f t="shared" si="14"/>
        <v>473.22372561821589</v>
      </c>
      <c r="F38" s="179">
        <f t="shared" si="14"/>
        <v>473.34297199638655</v>
      </c>
      <c r="G38" s="179">
        <f t="shared" si="14"/>
        <v>473.86332251288906</v>
      </c>
      <c r="H38" s="179">
        <f t="shared" si="14"/>
        <v>473.32284033010399</v>
      </c>
      <c r="I38" s="179">
        <f t="shared" si="14"/>
        <v>473.44938255404372</v>
      </c>
      <c r="J38" s="179">
        <f t="shared" si="14"/>
        <v>473.68564572304263</v>
      </c>
      <c r="K38" s="179">
        <f t="shared" si="14"/>
        <v>473.27293762800224</v>
      </c>
      <c r="L38" s="179">
        <f t="shared" si="14"/>
        <v>473.65506690536148</v>
      </c>
      <c r="M38" s="179">
        <f t="shared" si="14"/>
        <v>473.22275193150267</v>
      </c>
      <c r="N38" s="178">
        <f t="shared" si="14"/>
        <v>473.47964710614139</v>
      </c>
    </row>
    <row r="39" spans="1:14" x14ac:dyDescent="0.2">
      <c r="A39" s="9" t="s">
        <v>1</v>
      </c>
      <c r="B39" s="178">
        <f t="shared" ref="B39:N39" si="15">B7/B23</f>
        <v>437.92480686695274</v>
      </c>
      <c r="C39" s="179">
        <f t="shared" si="15"/>
        <v>437.31489194499017</v>
      </c>
      <c r="D39" s="179">
        <f t="shared" si="15"/>
        <v>437.57515527950312</v>
      </c>
      <c r="E39" s="179">
        <f t="shared" si="15"/>
        <v>437.50851581508516</v>
      </c>
      <c r="F39" s="179">
        <f t="shared" si="15"/>
        <v>437.38578453285652</v>
      </c>
      <c r="G39" s="179">
        <f t="shared" si="15"/>
        <v>437.73333333333329</v>
      </c>
      <c r="H39" s="179">
        <f t="shared" si="15"/>
        <v>436.79999999999995</v>
      </c>
      <c r="I39" s="179">
        <f t="shared" si="15"/>
        <v>437.34037113402059</v>
      </c>
      <c r="J39" s="179">
        <f t="shared" si="15"/>
        <v>437.16736753574435</v>
      </c>
      <c r="K39" s="179">
        <f>K7/K23</f>
        <v>437.9575971731449</v>
      </c>
      <c r="L39" s="179">
        <f>L7/L23</f>
        <v>438.2597846268103</v>
      </c>
      <c r="M39" s="179">
        <f t="shared" si="15"/>
        <v>437.61606725829051</v>
      </c>
      <c r="N39" s="178">
        <f t="shared" si="15"/>
        <v>437.55767562879447</v>
      </c>
    </row>
    <row r="40" spans="1:14" s="60" customFormat="1" x14ac:dyDescent="0.2">
      <c r="A40" s="55" t="s">
        <v>10</v>
      </c>
      <c r="B40" s="194">
        <f t="shared" ref="B40:N40" si="16">B8/B24</f>
        <v>461.44978939936209</v>
      </c>
      <c r="C40" s="195">
        <f t="shared" si="16"/>
        <v>460.60074211418873</v>
      </c>
      <c r="D40" s="195">
        <f t="shared" si="16"/>
        <v>461.25063100238248</v>
      </c>
      <c r="E40" s="195">
        <f t="shared" si="16"/>
        <v>460.91623861080836</v>
      </c>
      <c r="F40" s="195">
        <f t="shared" si="16"/>
        <v>461.51061251791685</v>
      </c>
      <c r="G40" s="195">
        <f t="shared" si="16"/>
        <v>462.15026650785381</v>
      </c>
      <c r="H40" s="195">
        <f>H8/H24</f>
        <v>461.94691047136979</v>
      </c>
      <c r="I40" s="195">
        <f t="shared" si="16"/>
        <v>461.85466823443545</v>
      </c>
      <c r="J40" s="195">
        <f>J8/J24</f>
        <v>462.23273161017306</v>
      </c>
      <c r="K40" s="195">
        <f t="shared" si="16"/>
        <v>463.07033842188304</v>
      </c>
      <c r="L40" s="195">
        <f>L8/L24</f>
        <v>462.63021617852166</v>
      </c>
      <c r="M40" s="195">
        <f t="shared" si="16"/>
        <v>462.18162204692641</v>
      </c>
      <c r="N40" s="194">
        <f t="shared" si="16"/>
        <v>461.85485018237267</v>
      </c>
    </row>
  </sheetData>
  <pageMargins left="0.5" right="0.5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64"/>
  <sheetViews>
    <sheetView showRuler="0" topLeftCell="D1" zoomScale="145" zoomScaleNormal="145" zoomScalePageLayoutView="120" workbookViewId="0">
      <selection activeCell="M9" sqref="M9"/>
    </sheetView>
  </sheetViews>
  <sheetFormatPr defaultColWidth="9.109375" defaultRowHeight="9.6" x14ac:dyDescent="0.2"/>
  <cols>
    <col min="1" max="1" width="11.33203125" style="20" customWidth="1"/>
    <col min="2" max="2" width="11.6640625" style="20" customWidth="1"/>
    <col min="3" max="3" width="11.44140625" style="20" customWidth="1"/>
    <col min="4" max="6" width="10.6640625" style="20" bestFit="1" customWidth="1"/>
    <col min="7" max="7" width="11.88671875" style="20" customWidth="1"/>
    <col min="8" max="9" width="12.109375" style="20" bestFit="1" customWidth="1"/>
    <col min="10" max="10" width="11.109375" style="20" bestFit="1" customWidth="1"/>
    <col min="11" max="11" width="11.5546875" style="20" bestFit="1" customWidth="1"/>
    <col min="12" max="12" width="10.88671875" style="20" bestFit="1" customWidth="1"/>
    <col min="13" max="13" width="10.44140625" style="20" bestFit="1" customWidth="1"/>
    <col min="14" max="14" width="13.88671875" style="20" customWidth="1"/>
    <col min="15" max="16384" width="9.109375" style="20"/>
  </cols>
  <sheetData>
    <row r="1" spans="1:14" x14ac:dyDescent="0.2">
      <c r="A1" s="113" t="s">
        <v>42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10.199999999999999" x14ac:dyDescent="0.2">
      <c r="A2" s="21" t="s">
        <v>4</v>
      </c>
      <c r="B2" s="198" t="s">
        <v>69</v>
      </c>
      <c r="C2" s="198" t="s">
        <v>70</v>
      </c>
      <c r="D2" s="198" t="s">
        <v>71</v>
      </c>
      <c r="E2" s="198" t="s">
        <v>72</v>
      </c>
      <c r="F2" s="198" t="s">
        <v>73</v>
      </c>
      <c r="G2" s="198" t="s">
        <v>74</v>
      </c>
      <c r="H2" s="198" t="s">
        <v>75</v>
      </c>
      <c r="I2" s="198" t="s">
        <v>76</v>
      </c>
      <c r="J2" s="198" t="s">
        <v>77</v>
      </c>
      <c r="K2" s="198" t="s">
        <v>78</v>
      </c>
      <c r="L2" s="198" t="s">
        <v>79</v>
      </c>
      <c r="M2" s="198" t="s">
        <v>80</v>
      </c>
      <c r="N2" s="22" t="s">
        <v>41</v>
      </c>
    </row>
    <row r="3" spans="1:14" ht="10.199999999999999" x14ac:dyDescent="0.2">
      <c r="A3" s="23" t="s">
        <v>8</v>
      </c>
      <c r="B3" s="143">
        <f>+'[3]Oct 2021'!$J$36</f>
        <v>189316.40000000002</v>
      </c>
      <c r="C3" s="180">
        <f>+'[3]Nov 2021'!$J$36</f>
        <v>183534</v>
      </c>
      <c r="D3" s="180">
        <f>+'[3]Dec 2021'!$J$36</f>
        <v>168672.4</v>
      </c>
      <c r="E3" s="180">
        <f>+'[3]Jan 2022'!$J$36</f>
        <v>182109.2</v>
      </c>
      <c r="F3" s="180">
        <f>+'[3]Feb 2022'!$J$36</f>
        <v>175084</v>
      </c>
      <c r="G3" s="180">
        <f>+'[3]Mar 2022'!$J$36</f>
        <v>201760</v>
      </c>
      <c r="H3" s="180">
        <f>+'[3]Apr 2022'!$J$36</f>
        <v>178594</v>
      </c>
      <c r="I3" s="180">
        <f>+'[3]May 2022'!$J$44</f>
        <v>178131.20000000001</v>
      </c>
      <c r="J3" s="180">
        <f>+'[3]Jun 2022'!$J$44</f>
        <v>175505.2</v>
      </c>
      <c r="K3" s="180">
        <f>+'[3]Jul 2022'!$J$44</f>
        <v>164944</v>
      </c>
      <c r="L3" s="180">
        <f>+'[3]Aug 2022'!$J$44</f>
        <v>195462.80000000002</v>
      </c>
      <c r="M3" s="180">
        <f>+'[3]Sep 2022'!$J$44</f>
        <v>164803.59999999998</v>
      </c>
      <c r="N3" s="181">
        <f t="shared" ref="N3:N7" si="0">SUM(B3:M3)</f>
        <v>2157916.7999999998</v>
      </c>
    </row>
    <row r="4" spans="1:14" x14ac:dyDescent="0.2">
      <c r="A4" s="23" t="s">
        <v>9</v>
      </c>
      <c r="B4" s="180">
        <f>+'[2]Oct 2021'!$J$35</f>
        <v>153822.35</v>
      </c>
      <c r="C4" s="180">
        <f>+'[2]Nov 2021'!$J$34</f>
        <v>172326.03</v>
      </c>
      <c r="D4" s="180">
        <f>+'[2]Dec 2021'!$J$34</f>
        <v>150803.07</v>
      </c>
      <c r="E4" s="180">
        <f>+'[2]Jan 2022'!$J$34</f>
        <v>160704.58000000002</v>
      </c>
      <c r="F4" s="180">
        <f>+'[2]Feb 2022'!$J$35</f>
        <v>164956.71</v>
      </c>
      <c r="G4" s="180">
        <f>+'[2]Mar 2022'!$J$34</f>
        <v>189835.44</v>
      </c>
      <c r="H4" s="180">
        <f>+'[2]Apr 2022'!$J$34</f>
        <v>173277.98</v>
      </c>
      <c r="I4" s="180">
        <f>+'[2]May 2022'!$J$38</f>
        <v>167144.26999999999</v>
      </c>
      <c r="J4" s="180">
        <f>+'[2]Jun 2022'!$J$38</f>
        <v>159476.51</v>
      </c>
      <c r="K4" s="180">
        <f>+'[2]Jul 2022'!$J$38</f>
        <v>144185.63</v>
      </c>
      <c r="L4" s="180">
        <f>+'[2]Aug 2022'!$J$38</f>
        <v>170459.37</v>
      </c>
      <c r="M4" s="180">
        <f>+'[2]Sep 2022'!$J$38</f>
        <v>159932.79</v>
      </c>
      <c r="N4" s="181">
        <f t="shared" si="0"/>
        <v>1966924.73</v>
      </c>
    </row>
    <row r="5" spans="1:14" x14ac:dyDescent="0.2">
      <c r="A5" s="23" t="s">
        <v>23</v>
      </c>
      <c r="B5" s="180">
        <f>+'[1]OCT 2021'!$J$42</f>
        <v>45680.76</v>
      </c>
      <c r="C5" s="180">
        <f>+'[1]NOV 2021'!$J$47</f>
        <v>72340.679999999993</v>
      </c>
      <c r="D5" s="180">
        <f>+'[1]DEC 2021'!$J$47</f>
        <v>63506.16</v>
      </c>
      <c r="E5" s="180">
        <f>+'[1]JAN 2022'!$J$47</f>
        <v>72340.679999999993</v>
      </c>
      <c r="F5" s="180">
        <f>+'[1]FEB 2022'!$J$47</f>
        <v>68746.439999999988</v>
      </c>
      <c r="G5" s="180">
        <f>+'[1]MAR 2022'!$J$47</f>
        <v>92503.08</v>
      </c>
      <c r="H5" s="180">
        <f>+'[1]APR 2022'!$J$47</f>
        <v>72786</v>
      </c>
      <c r="I5" s="180">
        <f>+'[1]MAY 2022'!$J$49</f>
        <v>75484.320000000007</v>
      </c>
      <c r="J5" s="180">
        <f>+'[1]JUN 2022'!$J$49</f>
        <v>68697.84</v>
      </c>
      <c r="K5" s="180">
        <f>+'[1]JUL 2022'!$J$49</f>
        <v>61304.400000000009</v>
      </c>
      <c r="L5" s="180">
        <f>+'[1]AUG 2022'!$J$49</f>
        <v>69888</v>
      </c>
      <c r="M5" s="180">
        <f>+'[1]SEP 2022'!$J$49</f>
        <v>63152.759999999995</v>
      </c>
      <c r="N5" s="181">
        <f t="shared" si="0"/>
        <v>826431.12</v>
      </c>
    </row>
    <row r="6" spans="1:14" ht="9" customHeight="1" x14ac:dyDescent="0.2">
      <c r="A6" s="200" t="s">
        <v>65</v>
      </c>
      <c r="B6" s="201">
        <f>+'[4]OCT 2021'!$J$60</f>
        <v>197553.51</v>
      </c>
      <c r="C6" s="201">
        <f>+'[4]NOV 2021'!$J$52</f>
        <v>287664.06</v>
      </c>
      <c r="D6" s="201">
        <f>+'[4]DEC 2021'!$J$52</f>
        <v>841541.86</v>
      </c>
      <c r="E6" s="201">
        <f>+'[4]JAN 2022'!$J$52</f>
        <v>692806.83000000007</v>
      </c>
      <c r="F6" s="201">
        <f>+'[4]FEB 2022'!$J$52</f>
        <v>646037.55000000005</v>
      </c>
      <c r="G6" s="201">
        <f>+'[4]MAR 2022'!$J$52</f>
        <v>819566.32000000007</v>
      </c>
      <c r="H6" s="201">
        <f>+'[4]APR 2022'!$J$52</f>
        <v>751949.51</v>
      </c>
      <c r="I6" s="201">
        <f>+'[4]MAY 2022'!$J$51</f>
        <v>759960.69</v>
      </c>
      <c r="J6" s="201">
        <f>+'[4]JUN 2022'!$J$51</f>
        <v>711428.11</v>
      </c>
      <c r="K6" s="201">
        <f>+'[4]JUL 2022'!$J$51</f>
        <v>666903.06000000006</v>
      </c>
      <c r="L6" s="201">
        <f>+'[4]AUG 2022'!$J$51</f>
        <v>840555.84</v>
      </c>
      <c r="M6" s="201">
        <f>+'[4]SEP 2022'!$J$51</f>
        <v>705036.73</v>
      </c>
      <c r="N6" s="181">
        <f>SUM(B6:M6)</f>
        <v>7921004.0700000003</v>
      </c>
    </row>
    <row r="7" spans="1:14" ht="9.75" customHeight="1" x14ac:dyDescent="0.2">
      <c r="A7" s="23" t="s">
        <v>1</v>
      </c>
      <c r="B7" s="143">
        <f>+'[5]OCT 2021'!$J$56</f>
        <v>211655.44</v>
      </c>
      <c r="C7" s="143">
        <f>+'[5]NOV 2021'!$J$58</f>
        <v>236311.34</v>
      </c>
      <c r="D7" s="143">
        <f>+'[5]DEC 2021'!$J$58</f>
        <v>209652.14</v>
      </c>
      <c r="E7" s="143">
        <f>+'[5]JAN 2022'!$J$58</f>
        <v>225700.13999999998</v>
      </c>
      <c r="F7" s="143">
        <f>+'[5]FEB 2022'!$J$58</f>
        <v>206974.12</v>
      </c>
      <c r="G7" s="143">
        <f>+'[5]MAR 2022'!$J$58</f>
        <v>255420.48</v>
      </c>
      <c r="H7" s="143">
        <f>+'[5]APR 2022'!$J$56</f>
        <v>217589.48</v>
      </c>
      <c r="I7" s="143">
        <f>+'[5]MAY 2022'!$J$50</f>
        <v>228929.30000000002</v>
      </c>
      <c r="J7" s="143">
        <f>+'[5]JUN 2022'!$J$50</f>
        <v>240787.31999999998</v>
      </c>
      <c r="K7" s="143">
        <f>+'[5]JUL 2022'!$J$50</f>
        <v>216822.47999999998</v>
      </c>
      <c r="L7" s="143">
        <f>+'[5]AUG 2022'!$J$50</f>
        <v>244436.58</v>
      </c>
      <c r="M7" s="143">
        <f>+'[5]SEP 2022'!$J$50</f>
        <v>217298.81999999998</v>
      </c>
      <c r="N7" s="181">
        <f t="shared" si="0"/>
        <v>2711577.64</v>
      </c>
    </row>
    <row r="8" spans="1:14" x14ac:dyDescent="0.2">
      <c r="A8" s="23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1"/>
    </row>
    <row r="9" spans="1:14" x14ac:dyDescent="0.2">
      <c r="A9" s="21" t="s">
        <v>12</v>
      </c>
      <c r="B9" s="183">
        <f>SUM(B3:B8)</f>
        <v>798028.46</v>
      </c>
      <c r="C9" s="183">
        <f t="shared" ref="C9:N9" si="1">SUM(C3:C8)</f>
        <v>952176.11</v>
      </c>
      <c r="D9" s="183">
        <f t="shared" ref="D9:J9" si="2">SUM(D3:D8)</f>
        <v>1434175.63</v>
      </c>
      <c r="E9" s="183">
        <f t="shared" si="2"/>
        <v>1333661.43</v>
      </c>
      <c r="F9" s="183">
        <f t="shared" si="2"/>
        <v>1261798.8199999998</v>
      </c>
      <c r="G9" s="183">
        <f t="shared" si="2"/>
        <v>1559085.32</v>
      </c>
      <c r="H9" s="183">
        <f t="shared" si="2"/>
        <v>1394196.97</v>
      </c>
      <c r="I9" s="183">
        <f>SUM(I3:I8)</f>
        <v>1409649.78</v>
      </c>
      <c r="J9" s="183">
        <f t="shared" si="2"/>
        <v>1355894.9800000002</v>
      </c>
      <c r="K9" s="183">
        <f>SUM(K3:K8)</f>
        <v>1254159.57</v>
      </c>
      <c r="L9" s="183">
        <f>SUM(L3:L8)</f>
        <v>1520802.59</v>
      </c>
      <c r="M9" s="183">
        <f>SUM(M3:M8)</f>
        <v>1310224.7</v>
      </c>
      <c r="N9" s="184">
        <f t="shared" si="1"/>
        <v>15583854.359999999</v>
      </c>
    </row>
    <row r="10" spans="1:14" ht="1.5" customHeight="1" x14ac:dyDescent="0.2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1:14" ht="10.199999999999999" x14ac:dyDescent="0.2">
      <c r="A11" s="21" t="s">
        <v>19</v>
      </c>
      <c r="B11" s="198" t="s">
        <v>69</v>
      </c>
      <c r="C11" s="198" t="s">
        <v>70</v>
      </c>
      <c r="D11" s="198" t="s">
        <v>71</v>
      </c>
      <c r="E11" s="198" t="s">
        <v>72</v>
      </c>
      <c r="F11" s="198" t="s">
        <v>73</v>
      </c>
      <c r="G11" s="198" t="s">
        <v>74</v>
      </c>
      <c r="H11" s="198" t="s">
        <v>75</v>
      </c>
      <c r="I11" s="198" t="s">
        <v>76</v>
      </c>
      <c r="J11" s="198" t="s">
        <v>77</v>
      </c>
      <c r="K11" s="198" t="s">
        <v>78</v>
      </c>
      <c r="L11" s="198" t="s">
        <v>79</v>
      </c>
      <c r="M11" s="198" t="s">
        <v>80</v>
      </c>
      <c r="N11" s="22" t="s">
        <v>41</v>
      </c>
    </row>
    <row r="12" spans="1:14" ht="10.199999999999999" x14ac:dyDescent="0.2">
      <c r="A12" s="23" t="s">
        <v>8</v>
      </c>
      <c r="B12" s="7">
        <f>+'[3]Oct 2021'!$I$36</f>
        <v>1228</v>
      </c>
      <c r="C12" s="24">
        <f>+'[3]Nov 2021'!$I$36</f>
        <v>1190</v>
      </c>
      <c r="D12" s="24">
        <f>+'[3]Dec 2021'!$I$36</f>
        <v>1092</v>
      </c>
      <c r="E12" s="24">
        <f>+'[3]Jan 2022'!$I$36</f>
        <v>1175</v>
      </c>
      <c r="F12" s="24">
        <f>+'[3]Feb 2022'!$I$36</f>
        <v>1129</v>
      </c>
      <c r="G12" s="24">
        <f>+'[3]Mar 2022'!$I$36</f>
        <v>1300</v>
      </c>
      <c r="H12" s="24">
        <f>+'[3]Apr 2022'!$I$36</f>
        <v>1149</v>
      </c>
      <c r="I12" s="24">
        <f>+'[3]May 2022'!$I$44</f>
        <v>1146</v>
      </c>
      <c r="J12" s="24">
        <f>+'[3]Jun 2022'!$I$44</f>
        <v>1122</v>
      </c>
      <c r="K12" s="24">
        <f>+'[3]Jul 2022'!$I$44</f>
        <v>1050</v>
      </c>
      <c r="L12" s="24">
        <f>+'[3]Aug 2022'!$I$44</f>
        <v>1254</v>
      </c>
      <c r="M12" s="24">
        <f>+'[3]Sep 2022'!$I$44</f>
        <v>1056</v>
      </c>
      <c r="N12" s="24">
        <f>SUM(B12:M12)</f>
        <v>13891</v>
      </c>
    </row>
    <row r="13" spans="1:14" x14ac:dyDescent="0.2">
      <c r="A13" s="23" t="s">
        <v>9</v>
      </c>
      <c r="B13" s="24">
        <f>+'[2]Oct 2021'!$I$35</f>
        <v>1462</v>
      </c>
      <c r="C13" s="24">
        <f>+'[2]Nov 2021'!$I$34</f>
        <v>1638</v>
      </c>
      <c r="D13" s="24">
        <f>+'[2]Dec 2021'!$I$34</f>
        <v>1438</v>
      </c>
      <c r="E13" s="24">
        <f>+'[2]Jan 2022'!$I$34</f>
        <v>1540</v>
      </c>
      <c r="F13" s="24">
        <f>+'[2]Feb 2022'!$I$34</f>
        <v>11</v>
      </c>
      <c r="G13" s="24">
        <f>+'[2]Mar 2022'!$I$34</f>
        <v>1819</v>
      </c>
      <c r="H13" s="24">
        <f>+'[2]Apr 2022'!$I$34</f>
        <v>1659</v>
      </c>
      <c r="I13" s="24">
        <f>+'[2]May 2022'!$I$38</f>
        <v>1611</v>
      </c>
      <c r="J13" s="24">
        <f>+'[2]Jun 2022'!$I$38</f>
        <v>1520</v>
      </c>
      <c r="K13" s="24">
        <f>+'[2]Jul 2022'!$I$38</f>
        <v>1390</v>
      </c>
      <c r="L13" s="24">
        <f>+'[2]Aug 2022'!$I$38</f>
        <v>1639</v>
      </c>
      <c r="M13" s="24">
        <f>+'[2]Sep 2022'!$I$38</f>
        <v>1542</v>
      </c>
      <c r="N13" s="24">
        <f t="shared" ref="N13:N16" si="3">SUM(B13:M13)</f>
        <v>17269</v>
      </c>
    </row>
    <row r="14" spans="1:14" x14ac:dyDescent="0.2">
      <c r="A14" s="23" t="s">
        <v>23</v>
      </c>
      <c r="B14" s="24">
        <f>+'[1]OCT 2021'!$I$42</f>
        <v>454</v>
      </c>
      <c r="C14" s="24">
        <f>+'[1]NOV 2021'!$I$47</f>
        <v>721</v>
      </c>
      <c r="D14" s="24">
        <f>+'[1]DEC 2021'!$I$47</f>
        <v>630</v>
      </c>
      <c r="E14" s="24">
        <f>+'[1]JAN 2022'!$I$47</f>
        <v>721</v>
      </c>
      <c r="F14" s="24">
        <f>+'[1]FEB 2022'!$I$47</f>
        <v>684</v>
      </c>
      <c r="G14" s="24">
        <f>+'[1]MAR 2022'!$I$47</f>
        <v>923</v>
      </c>
      <c r="H14" s="24">
        <f>+'[1]APR 2022'!$I$47</f>
        <v>726</v>
      </c>
      <c r="I14" s="24">
        <f>+'[1]MAY 2022'!$I$49</f>
        <v>751</v>
      </c>
      <c r="J14" s="24">
        <f>+'[1]JUN 2022'!$I$49</f>
        <v>682</v>
      </c>
      <c r="K14" s="24">
        <f>+'[1]JUL 2022'!$I$49</f>
        <v>613</v>
      </c>
      <c r="L14" s="24">
        <f>+'[1]AUG 2022'!$I$49</f>
        <v>698</v>
      </c>
      <c r="M14" s="24">
        <f>+'[1]SEP 2022'!$I$49</f>
        <v>630</v>
      </c>
      <c r="N14" s="24">
        <f>SUM(B14:M14)</f>
        <v>8233</v>
      </c>
    </row>
    <row r="15" spans="1:14" x14ac:dyDescent="0.2">
      <c r="A15" s="23" t="s">
        <v>24</v>
      </c>
      <c r="B15" s="24">
        <f>+'[4]OCT 2021'!$I$60</f>
        <v>1210</v>
      </c>
      <c r="C15" s="24">
        <f>+'[4]NOV 2021'!$I$52</f>
        <v>1823</v>
      </c>
      <c r="D15" s="24">
        <f>+'[4]DEC 2021'!$I$52</f>
        <v>5913</v>
      </c>
      <c r="E15" s="24">
        <f>+'[4]JAN 2022'!$I$52</f>
        <v>4807</v>
      </c>
      <c r="F15" s="24">
        <f>+'[4]FEB 2022'!$I$52</f>
        <v>4453</v>
      </c>
      <c r="G15" s="24">
        <f>+'[4]MAR 2022'!$I$52</f>
        <v>5635</v>
      </c>
      <c r="H15" s="24">
        <f>+'[4]APR 2022'!$I$52</f>
        <v>5153</v>
      </c>
      <c r="I15" s="24">
        <f>+'[4]MAY 2022'!$I$51</f>
        <v>5215</v>
      </c>
      <c r="J15" s="24">
        <f>+'[4]JUN 2022'!$I$51</f>
        <v>4883</v>
      </c>
      <c r="K15" s="24">
        <f>+'[4]JUL 2022'!$I$51</f>
        <v>4562</v>
      </c>
      <c r="L15" s="24">
        <f>+'[4]AUG 2022'!$I$51</f>
        <v>5784</v>
      </c>
      <c r="M15" s="24">
        <f>+'[4]SEP 2022'!$I$51</f>
        <v>4807</v>
      </c>
      <c r="N15" s="24">
        <f t="shared" si="3"/>
        <v>54245</v>
      </c>
    </row>
    <row r="16" spans="1:14" x14ac:dyDescent="0.2">
      <c r="A16" s="23" t="s">
        <v>1</v>
      </c>
      <c r="B16" s="24">
        <f>+'[5]OCT 2021'!$I$56</f>
        <v>1297</v>
      </c>
      <c r="C16" s="24">
        <f>+'[5]NOV 2021'!$I$58</f>
        <v>1442</v>
      </c>
      <c r="D16" s="24">
        <f>+'[5]DEC 2021'!$I$58</f>
        <v>1290</v>
      </c>
      <c r="E16" s="24">
        <f>+'[5]JAN 2022'!$I$58</f>
        <v>1382</v>
      </c>
      <c r="F16" s="24">
        <f>+'[5]FEB 2022'!$I$58</f>
        <v>1258</v>
      </c>
      <c r="G16" s="24">
        <f>+'[5]MAR 2022'!$I$58</f>
        <v>1533</v>
      </c>
      <c r="H16" s="24">
        <f>+'[5]APR 2022'!$I$56</f>
        <v>1355</v>
      </c>
      <c r="I16" s="24">
        <f>+'[5]MAY 2022'!$I50</f>
        <v>1400</v>
      </c>
      <c r="J16" s="24">
        <f>+'[5]JUN 2022'!$I$50</f>
        <v>1471</v>
      </c>
      <c r="K16" s="24">
        <f>+'[5]JUL 2022'!$I$50</f>
        <v>1321</v>
      </c>
      <c r="L16" s="24">
        <f>+'[5]AUG 2022'!$I$50</f>
        <v>1528</v>
      </c>
      <c r="M16" s="24">
        <f>+'[5]SEP 2022'!$I$50</f>
        <v>1363</v>
      </c>
      <c r="N16" s="24">
        <f t="shared" si="3"/>
        <v>16640</v>
      </c>
    </row>
    <row r="17" spans="1:14" x14ac:dyDescent="0.2">
      <c r="A17" s="23"/>
      <c r="B17" s="24"/>
      <c r="C17" s="24"/>
      <c r="D17" s="133"/>
      <c r="E17" s="24"/>
      <c r="F17" s="24"/>
      <c r="G17" s="24"/>
      <c r="H17" s="24"/>
      <c r="I17" s="24"/>
      <c r="J17" s="24" t="s">
        <v>81</v>
      </c>
      <c r="K17" s="24"/>
      <c r="L17" s="24"/>
      <c r="M17" s="24"/>
      <c r="N17" s="25"/>
    </row>
    <row r="18" spans="1:14" x14ac:dyDescent="0.2">
      <c r="A18" s="21" t="s">
        <v>12</v>
      </c>
      <c r="B18" s="185">
        <f>SUM(B12:B17)</f>
        <v>5651</v>
      </c>
      <c r="C18" s="185">
        <f t="shared" ref="C18:N18" si="4">SUM(C12:C17)</f>
        <v>6814</v>
      </c>
      <c r="D18" s="185">
        <f t="shared" ref="D18:H18" si="5">SUM(D12:D17)</f>
        <v>10363</v>
      </c>
      <c r="E18" s="185">
        <f t="shared" si="5"/>
        <v>9625</v>
      </c>
      <c r="F18" s="185">
        <f t="shared" si="5"/>
        <v>7535</v>
      </c>
      <c r="G18" s="185">
        <f t="shared" si="5"/>
        <v>11210</v>
      </c>
      <c r="H18" s="185">
        <f t="shared" si="5"/>
        <v>10042</v>
      </c>
      <c r="I18" s="185">
        <f>SUM(I12:I17)</f>
        <v>10123</v>
      </c>
      <c r="J18" s="185">
        <f>SUM(J12:J17)</f>
        <v>9678</v>
      </c>
      <c r="K18" s="185">
        <f>SUM(K12:K17)</f>
        <v>8936</v>
      </c>
      <c r="L18" s="185">
        <f>SUM(L12:L17)</f>
        <v>10903</v>
      </c>
      <c r="M18" s="185">
        <f>SUM(M12:M17)</f>
        <v>9398</v>
      </c>
      <c r="N18" s="186">
        <f t="shared" si="4"/>
        <v>110278</v>
      </c>
    </row>
    <row r="19" spans="1:14" x14ac:dyDescent="0.2">
      <c r="A19" s="113" t="s">
        <v>43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</row>
    <row r="20" spans="1:14" ht="10.199999999999999" x14ac:dyDescent="0.2">
      <c r="A20" s="21" t="s">
        <v>4</v>
      </c>
      <c r="B20" s="198" t="s">
        <v>69</v>
      </c>
      <c r="C20" s="198" t="s">
        <v>70</v>
      </c>
      <c r="D20" s="198" t="s">
        <v>71</v>
      </c>
      <c r="E20" s="198" t="s">
        <v>72</v>
      </c>
      <c r="F20" s="198" t="s">
        <v>73</v>
      </c>
      <c r="G20" s="198" t="s">
        <v>74</v>
      </c>
      <c r="H20" s="198" t="s">
        <v>75</v>
      </c>
      <c r="I20" s="198" t="s">
        <v>76</v>
      </c>
      <c r="J20" s="198" t="s">
        <v>77</v>
      </c>
      <c r="K20" s="198" t="s">
        <v>78</v>
      </c>
      <c r="L20" s="198" t="s">
        <v>79</v>
      </c>
      <c r="M20" s="198" t="s">
        <v>80</v>
      </c>
      <c r="N20" s="22" t="s">
        <v>41</v>
      </c>
    </row>
    <row r="21" spans="1:14" ht="13.95" customHeight="1" x14ac:dyDescent="0.2">
      <c r="A21" s="23" t="s">
        <v>8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2"/>
      <c r="L21" s="180"/>
      <c r="M21" s="180"/>
      <c r="N21" s="181">
        <f t="shared" ref="N21:N25" si="6">SUM(B21:M21)</f>
        <v>0</v>
      </c>
    </row>
    <row r="22" spans="1:14" x14ac:dyDescent="0.2">
      <c r="A22" s="23" t="s">
        <v>9</v>
      </c>
      <c r="B22" s="180">
        <f>+'[2]Oct 2021'!$J$39</f>
        <v>31886.400000000001</v>
      </c>
      <c r="C22" s="180">
        <f>+'[2]Nov 2021'!$J$38</f>
        <v>33404.800000000003</v>
      </c>
      <c r="D22" s="180">
        <f>+'[2]Dec 2021'!$J$38</f>
        <v>25812.799999999999</v>
      </c>
      <c r="E22" s="180">
        <f>+'[2]Jan 2022'!$J$38</f>
        <v>34543.599999999999</v>
      </c>
      <c r="F22" s="180">
        <f>+'[2]Feb 2022'!$J$39</f>
        <v>27710.799999999999</v>
      </c>
      <c r="G22" s="180">
        <f>+'[2]Mar 2022'!$J$38</f>
        <v>52384.800000000003</v>
      </c>
      <c r="H22" s="180">
        <f>+'[2]Apr 2022'!$J$38</f>
        <v>35302.800000000003</v>
      </c>
      <c r="I22" s="180">
        <f>+'[2]May 2022'!$J$42</f>
        <v>39098.800000000003</v>
      </c>
      <c r="J22" s="180">
        <f>+'[2]Jun 2022'!$J$42</f>
        <v>34923.199999999997</v>
      </c>
      <c r="K22" s="180">
        <f>+'[2]Jul 2022'!$J$42</f>
        <v>33025.199999999997</v>
      </c>
      <c r="L22" s="180">
        <f>+'[2]Aug 2022'!$J$42</f>
        <v>42515.199999999997</v>
      </c>
      <c r="M22" s="180">
        <f>+'[2]Sep 2022'!$J$42</f>
        <v>37580.400000000001</v>
      </c>
      <c r="N22" s="181">
        <f>SUM(B22:M22)</f>
        <v>428188.80000000005</v>
      </c>
    </row>
    <row r="23" spans="1:14" hidden="1" x14ac:dyDescent="0.2">
      <c r="A23" s="23" t="s">
        <v>23</v>
      </c>
      <c r="B23" s="180">
        <v>0</v>
      </c>
      <c r="C23" s="180"/>
      <c r="D23" s="180">
        <v>0</v>
      </c>
      <c r="E23" s="180"/>
      <c r="F23" s="180"/>
      <c r="G23" s="180"/>
      <c r="H23" s="182"/>
      <c r="I23" s="180"/>
      <c r="J23" s="180"/>
      <c r="K23" s="180"/>
      <c r="L23" s="180"/>
      <c r="M23" s="180"/>
      <c r="N23" s="181">
        <f>SUM(B23:M23)</f>
        <v>0</v>
      </c>
    </row>
    <row r="24" spans="1:14" x14ac:dyDescent="0.2">
      <c r="A24" s="49" t="s">
        <v>24</v>
      </c>
      <c r="B24" s="180">
        <f>+'[4]OCT 2021'!$J$72</f>
        <v>419171.64</v>
      </c>
      <c r="C24" s="180">
        <f>+'[4]NOV 2021'!$J$62</f>
        <v>608558.43999999994</v>
      </c>
      <c r="D24" s="180">
        <f>+'[4]DEC 2021'!$J$62</f>
        <v>481894.83999999997</v>
      </c>
      <c r="E24" s="180">
        <f>+'[4]JAN 2022'!$J$62</f>
        <v>514376.76</v>
      </c>
      <c r="F24" s="180">
        <f>+'[4]FEB 2022'!$J$62</f>
        <v>571763</v>
      </c>
      <c r="G24" s="180">
        <f>+'[4]MAR 2022'!$J$62</f>
        <v>713423.4</v>
      </c>
      <c r="H24" s="180">
        <f>+'[4]APR 2022'!$J$62</f>
        <v>665025.16</v>
      </c>
      <c r="I24" s="180">
        <f>+'[4]MAY 2022'!$J$61</f>
        <v>722391.12</v>
      </c>
      <c r="J24" s="180">
        <f>+'[4]JUN 2022'!$J$61</f>
        <v>716893.2</v>
      </c>
      <c r="K24" s="180">
        <f>+'[4]JUL 2022'!$J$61</f>
        <v>751861.28</v>
      </c>
      <c r="L24" s="180">
        <f>+'[4]AUG 2022'!$J$61</f>
        <v>936347.4</v>
      </c>
      <c r="M24" s="180">
        <f>+'[4]SEP 2022'!$J$61</f>
        <v>904833</v>
      </c>
      <c r="N24" s="181">
        <f t="shared" si="6"/>
        <v>8006539.2400000002</v>
      </c>
    </row>
    <row r="25" spans="1:14" ht="10.95" customHeight="1" x14ac:dyDescent="0.2">
      <c r="A25" s="23" t="s">
        <v>1</v>
      </c>
      <c r="B25" s="180">
        <v>0</v>
      </c>
      <c r="C25" s="180"/>
      <c r="D25" s="180">
        <v>0</v>
      </c>
      <c r="E25" s="180">
        <v>0</v>
      </c>
      <c r="F25" s="180"/>
      <c r="G25" s="180"/>
      <c r="H25" s="180"/>
      <c r="I25" s="180"/>
      <c r="J25" s="180"/>
      <c r="K25" s="180"/>
      <c r="L25" s="180"/>
      <c r="M25" s="180"/>
      <c r="N25" s="181">
        <f t="shared" si="6"/>
        <v>0</v>
      </c>
    </row>
    <row r="26" spans="1:14" x14ac:dyDescent="0.2">
      <c r="A26" s="23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1"/>
    </row>
    <row r="27" spans="1:14" x14ac:dyDescent="0.2">
      <c r="A27" s="21" t="s">
        <v>12</v>
      </c>
      <c r="B27" s="183">
        <f t="shared" ref="B27:N27" si="7">SUM(B21:B26)</f>
        <v>451058.04000000004</v>
      </c>
      <c r="C27" s="183">
        <f t="shared" si="7"/>
        <v>641963.24</v>
      </c>
      <c r="D27" s="183">
        <f>SUM(D21:D26)</f>
        <v>507707.63999999996</v>
      </c>
      <c r="E27" s="183">
        <f t="shared" si="7"/>
        <v>548920.36</v>
      </c>
      <c r="F27" s="183">
        <f t="shared" ref="F27:J27" si="8">SUM(F21:F26)</f>
        <v>599473.80000000005</v>
      </c>
      <c r="G27" s="183">
        <f t="shared" si="8"/>
        <v>765808.20000000007</v>
      </c>
      <c r="H27" s="183">
        <f t="shared" si="8"/>
        <v>700327.96000000008</v>
      </c>
      <c r="I27" s="183">
        <f>SUM(I21:I26)</f>
        <v>761489.92000000004</v>
      </c>
      <c r="J27" s="183">
        <f t="shared" si="8"/>
        <v>751816.39999999991</v>
      </c>
      <c r="K27" s="183">
        <f>SUM(K21:K26)</f>
        <v>784886.48</v>
      </c>
      <c r="L27" s="183">
        <f>SUM(L21:L26)</f>
        <v>978862.6</v>
      </c>
      <c r="M27" s="183">
        <f>SUM(M21:M26)</f>
        <v>942413.4</v>
      </c>
      <c r="N27" s="184">
        <f t="shared" si="7"/>
        <v>8434728.040000001</v>
      </c>
    </row>
    <row r="28" spans="1:14" ht="12" customHeight="1" x14ac:dyDescent="0.2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</row>
    <row r="29" spans="1:14" ht="10.95" customHeight="1" x14ac:dyDescent="0.2">
      <c r="A29" s="21" t="s">
        <v>19</v>
      </c>
      <c r="B29" s="198" t="s">
        <v>69</v>
      </c>
      <c r="C29" s="198" t="s">
        <v>70</v>
      </c>
      <c r="D29" s="198" t="s">
        <v>71</v>
      </c>
      <c r="E29" s="198" t="s">
        <v>72</v>
      </c>
      <c r="F29" s="198" t="s">
        <v>73</v>
      </c>
      <c r="G29" s="198" t="s">
        <v>74</v>
      </c>
      <c r="H29" s="198" t="s">
        <v>75</v>
      </c>
      <c r="I29" s="198" t="s">
        <v>76</v>
      </c>
      <c r="J29" s="198" t="s">
        <v>77</v>
      </c>
      <c r="K29" s="198" t="s">
        <v>78</v>
      </c>
      <c r="L29" s="198" t="s">
        <v>79</v>
      </c>
      <c r="M29" s="198" t="s">
        <v>80</v>
      </c>
      <c r="N29" s="22" t="s">
        <v>41</v>
      </c>
    </row>
    <row r="30" spans="1:14" ht="12.6" customHeight="1" x14ac:dyDescent="0.2">
      <c r="A30" s="23" t="s">
        <v>8</v>
      </c>
      <c r="B30" s="26"/>
      <c r="C30" s="134"/>
      <c r="D30" s="135"/>
      <c r="E30" s="26"/>
      <c r="F30" s="26"/>
      <c r="G30" s="26"/>
      <c r="H30" s="26"/>
      <c r="I30" s="26"/>
      <c r="J30" s="26"/>
      <c r="K30" s="26"/>
      <c r="L30" s="26"/>
      <c r="M30" s="26"/>
      <c r="N30" s="27">
        <f t="shared" ref="N30:N34" si="9">SUM(B30:M30)</f>
        <v>0</v>
      </c>
    </row>
    <row r="31" spans="1:14" ht="10.199999999999999" customHeight="1" x14ac:dyDescent="0.2">
      <c r="A31" s="23" t="s">
        <v>9</v>
      </c>
      <c r="B31" s="24">
        <f>+'[2]Oct 2021'!$I$39</f>
        <v>84</v>
      </c>
      <c r="C31" s="24">
        <f>+'[2]Nov 2021'!$I$38</f>
        <v>88</v>
      </c>
      <c r="D31" s="24">
        <f>+'[2]Dec 2021'!$I$38</f>
        <v>68</v>
      </c>
      <c r="E31" s="24">
        <f>+'[2]Jan 2022'!$I$38</f>
        <v>91</v>
      </c>
      <c r="F31" s="24">
        <f>+'[2]Feb 2022'!$I$39</f>
        <v>73</v>
      </c>
      <c r="G31" s="24">
        <f>+'[2]Mar 2022'!$I$38</f>
        <v>137</v>
      </c>
      <c r="H31" s="24">
        <f>+'[2]Apr 2022'!$I$38</f>
        <v>93</v>
      </c>
      <c r="I31" s="24">
        <f>+'[2]May 2022'!$I$42</f>
        <v>103</v>
      </c>
      <c r="J31" s="24">
        <f>+'[2]Jun 2022'!$I$42</f>
        <v>90</v>
      </c>
      <c r="K31" s="24">
        <f>+'[2]Jul 2022'!$I$42</f>
        <v>87</v>
      </c>
      <c r="L31" s="24">
        <f>+'[2]Aug 2022'!$I$42</f>
        <v>112</v>
      </c>
      <c r="M31" s="24">
        <f>+'[2]Sep 2022'!$I$42</f>
        <v>98</v>
      </c>
      <c r="N31" s="25">
        <f t="shared" si="9"/>
        <v>1124</v>
      </c>
    </row>
    <row r="32" spans="1:14" hidden="1" x14ac:dyDescent="0.2">
      <c r="A32" s="23" t="s">
        <v>23</v>
      </c>
      <c r="B32" s="24"/>
      <c r="C32" s="134"/>
      <c r="D32" s="133"/>
      <c r="E32" s="24"/>
      <c r="F32" s="24"/>
      <c r="G32" s="24"/>
      <c r="H32" s="24"/>
      <c r="I32" s="24"/>
      <c r="J32" s="24"/>
      <c r="K32" s="24"/>
      <c r="L32" s="24"/>
      <c r="M32" s="24"/>
      <c r="N32" s="25">
        <f>SUM(B32:M32)</f>
        <v>0</v>
      </c>
    </row>
    <row r="33" spans="1:14" ht="9.6" customHeight="1" x14ac:dyDescent="0.2">
      <c r="A33" s="23" t="s">
        <v>24</v>
      </c>
      <c r="B33" s="24">
        <f>+'[4]OCT 2021'!$I$72</f>
        <v>655</v>
      </c>
      <c r="C33" s="24">
        <f>+'[4]NOV 2021'!$I$62</f>
        <v>902</v>
      </c>
      <c r="D33" s="24">
        <f>+'[4]DEC 2021'!$I$62</f>
        <v>693</v>
      </c>
      <c r="E33" s="24">
        <f>+'[4]JAN 2022'!$I$62</f>
        <v>731</v>
      </c>
      <c r="F33" s="24">
        <f>+'[4]FEB 2022'!$I$62</f>
        <v>806</v>
      </c>
      <c r="G33" s="24">
        <f>+'[4]MAR 2022'!$I$62</f>
        <v>991</v>
      </c>
      <c r="H33" s="24">
        <f>+'[4]APR 2022'!$I$62</f>
        <v>923</v>
      </c>
      <c r="I33" s="24">
        <f>+'[4]MAY 2022'!$I$61</f>
        <v>998</v>
      </c>
      <c r="J33" s="24">
        <f>+'[4]JUN 2022'!$I$61</f>
        <v>987</v>
      </c>
      <c r="K33" s="24">
        <f>+'[4]JUL 2022'!$I$61</f>
        <v>1032</v>
      </c>
      <c r="L33" s="24">
        <f>+'[4]AUG 2022'!$I$61</f>
        <v>1279</v>
      </c>
      <c r="M33" s="24">
        <f>+'[4]SEP 2022'!$I$61</f>
        <v>1228</v>
      </c>
      <c r="N33" s="25">
        <f t="shared" si="9"/>
        <v>11225</v>
      </c>
    </row>
    <row r="34" spans="1:14" ht="10.199999999999999" customHeight="1" x14ac:dyDescent="0.2">
      <c r="A34" s="23" t="s">
        <v>1</v>
      </c>
      <c r="B34" s="28"/>
      <c r="C34" s="28"/>
      <c r="D34" s="133"/>
      <c r="E34" s="28"/>
      <c r="F34" s="28"/>
      <c r="G34" s="28"/>
      <c r="H34" s="28"/>
      <c r="I34" s="28"/>
      <c r="J34" s="28"/>
      <c r="K34" s="28"/>
      <c r="L34" s="28"/>
      <c r="M34" s="28"/>
      <c r="N34" s="29">
        <f t="shared" si="9"/>
        <v>0</v>
      </c>
    </row>
    <row r="35" spans="1:14" x14ac:dyDescent="0.2">
      <c r="A35" s="23"/>
      <c r="B35" s="26"/>
      <c r="C35" s="26"/>
      <c r="D35" s="26"/>
      <c r="E35" s="26"/>
      <c r="F35" s="26"/>
      <c r="G35" s="24"/>
      <c r="H35" s="24"/>
      <c r="I35" s="24"/>
      <c r="J35" s="24"/>
      <c r="K35" s="24"/>
      <c r="L35" s="24"/>
      <c r="M35" s="24"/>
      <c r="N35" s="25"/>
    </row>
    <row r="36" spans="1:14" x14ac:dyDescent="0.2">
      <c r="A36" s="21" t="s">
        <v>12</v>
      </c>
      <c r="B36" s="185">
        <f>SUM(B30:B35)</f>
        <v>739</v>
      </c>
      <c r="C36" s="185">
        <f t="shared" ref="C36:N36" si="10">SUM(C30:C35)</f>
        <v>990</v>
      </c>
      <c r="D36" s="185">
        <f>SUM(D30:D35)</f>
        <v>761</v>
      </c>
      <c r="E36" s="185">
        <f t="shared" si="10"/>
        <v>822</v>
      </c>
      <c r="F36" s="185">
        <f t="shared" ref="F36:K36" si="11">SUM(F30:F35)</f>
        <v>879</v>
      </c>
      <c r="G36" s="185">
        <f t="shared" si="11"/>
        <v>1128</v>
      </c>
      <c r="H36" s="185">
        <f t="shared" si="11"/>
        <v>1016</v>
      </c>
      <c r="I36" s="185">
        <f t="shared" si="11"/>
        <v>1101</v>
      </c>
      <c r="J36" s="185">
        <f t="shared" si="11"/>
        <v>1077</v>
      </c>
      <c r="K36" s="185">
        <f t="shared" si="11"/>
        <v>1119</v>
      </c>
      <c r="L36" s="185">
        <f>SUM(L30:L35)</f>
        <v>1391</v>
      </c>
      <c r="M36" s="185">
        <f>SUM(M30:M35)</f>
        <v>1326</v>
      </c>
      <c r="N36" s="186">
        <f t="shared" si="10"/>
        <v>12349</v>
      </c>
    </row>
    <row r="37" spans="1:14" ht="12" customHeight="1" x14ac:dyDescent="0.2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5"/>
    </row>
    <row r="38" spans="1:14" x14ac:dyDescent="0.2">
      <c r="A38" s="129" t="s">
        <v>17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</row>
    <row r="39" spans="1:14" ht="10.199999999999999" x14ac:dyDescent="0.2">
      <c r="A39" s="21" t="s">
        <v>5</v>
      </c>
      <c r="B39" s="198" t="s">
        <v>69</v>
      </c>
      <c r="C39" s="198" t="s">
        <v>70</v>
      </c>
      <c r="D39" s="198" t="s">
        <v>71</v>
      </c>
      <c r="E39" s="198" t="s">
        <v>72</v>
      </c>
      <c r="F39" s="198" t="s">
        <v>73</v>
      </c>
      <c r="G39" s="198" t="s">
        <v>74</v>
      </c>
      <c r="H39" s="198" t="s">
        <v>75</v>
      </c>
      <c r="I39" s="198" t="s">
        <v>76</v>
      </c>
      <c r="J39" s="198" t="s">
        <v>77</v>
      </c>
      <c r="K39" s="198" t="s">
        <v>78</v>
      </c>
      <c r="L39" s="198" t="s">
        <v>79</v>
      </c>
      <c r="M39" s="198" t="s">
        <v>80</v>
      </c>
      <c r="N39" s="22" t="s">
        <v>12</v>
      </c>
    </row>
    <row r="40" spans="1:14" x14ac:dyDescent="0.2">
      <c r="A40" s="23" t="s">
        <v>8</v>
      </c>
      <c r="B40" s="180">
        <f t="shared" ref="B40:N40" si="12">B3+B21</f>
        <v>189316.40000000002</v>
      </c>
      <c r="C40" s="180">
        <f t="shared" si="12"/>
        <v>183534</v>
      </c>
      <c r="D40" s="180">
        <f t="shared" si="12"/>
        <v>168672.4</v>
      </c>
      <c r="E40" s="180">
        <f t="shared" si="12"/>
        <v>182109.2</v>
      </c>
      <c r="F40" s="180">
        <f>F3+F21</f>
        <v>175084</v>
      </c>
      <c r="G40" s="180">
        <f t="shared" si="12"/>
        <v>201760</v>
      </c>
      <c r="H40" s="180">
        <f t="shared" si="12"/>
        <v>178594</v>
      </c>
      <c r="I40" s="180">
        <f>I3+I21</f>
        <v>178131.20000000001</v>
      </c>
      <c r="J40" s="180">
        <f t="shared" si="12"/>
        <v>175505.2</v>
      </c>
      <c r="K40" s="180">
        <f t="shared" si="12"/>
        <v>164944</v>
      </c>
      <c r="L40" s="180">
        <f t="shared" si="12"/>
        <v>195462.80000000002</v>
      </c>
      <c r="M40" s="180">
        <f t="shared" si="12"/>
        <v>164803.59999999998</v>
      </c>
      <c r="N40" s="180">
        <f t="shared" si="12"/>
        <v>2157916.7999999998</v>
      </c>
    </row>
    <row r="41" spans="1:14" x14ac:dyDescent="0.2">
      <c r="A41" s="23" t="s">
        <v>9</v>
      </c>
      <c r="B41" s="180">
        <f t="shared" ref="B41:N41" si="13">B4+B22</f>
        <v>185708.75</v>
      </c>
      <c r="C41" s="180">
        <f t="shared" si="13"/>
        <v>205730.83000000002</v>
      </c>
      <c r="D41" s="180">
        <f t="shared" si="13"/>
        <v>176615.87</v>
      </c>
      <c r="E41" s="180">
        <f t="shared" si="13"/>
        <v>195248.18000000002</v>
      </c>
      <c r="F41" s="180">
        <f>F4+F22</f>
        <v>192667.50999999998</v>
      </c>
      <c r="G41" s="180">
        <f>G4+G22</f>
        <v>242220.24</v>
      </c>
      <c r="H41" s="180">
        <f t="shared" si="13"/>
        <v>208580.78000000003</v>
      </c>
      <c r="I41" s="180">
        <f>I4+I22</f>
        <v>206243.07</v>
      </c>
      <c r="J41" s="180">
        <f t="shared" si="13"/>
        <v>194399.71000000002</v>
      </c>
      <c r="K41" s="180">
        <f t="shared" si="13"/>
        <v>177210.83000000002</v>
      </c>
      <c r="L41" s="180">
        <f t="shared" si="13"/>
        <v>212974.57</v>
      </c>
      <c r="M41" s="180">
        <f t="shared" si="13"/>
        <v>197513.19</v>
      </c>
      <c r="N41" s="180">
        <f t="shared" si="13"/>
        <v>2395113.5300000003</v>
      </c>
    </row>
    <row r="42" spans="1:14" x14ac:dyDescent="0.2">
      <c r="A42" s="23" t="s">
        <v>23</v>
      </c>
      <c r="B42" s="180">
        <f t="shared" ref="B42:N42" si="14">B5+B23</f>
        <v>45680.76</v>
      </c>
      <c r="C42" s="180">
        <f t="shared" si="14"/>
        <v>72340.679999999993</v>
      </c>
      <c r="D42" s="180">
        <f t="shared" si="14"/>
        <v>63506.16</v>
      </c>
      <c r="E42" s="180">
        <f t="shared" si="14"/>
        <v>72340.679999999993</v>
      </c>
      <c r="F42" s="180">
        <f t="shared" si="14"/>
        <v>68746.439999999988</v>
      </c>
      <c r="G42" s="180">
        <f t="shared" si="14"/>
        <v>92503.08</v>
      </c>
      <c r="H42" s="180">
        <f t="shared" si="14"/>
        <v>72786</v>
      </c>
      <c r="I42" s="180">
        <f t="shared" si="14"/>
        <v>75484.320000000007</v>
      </c>
      <c r="J42" s="180">
        <f t="shared" si="14"/>
        <v>68697.84</v>
      </c>
      <c r="K42" s="180">
        <f t="shared" si="14"/>
        <v>61304.400000000009</v>
      </c>
      <c r="L42" s="180">
        <f t="shared" si="14"/>
        <v>69888</v>
      </c>
      <c r="M42" s="180">
        <f t="shared" si="14"/>
        <v>63152.759999999995</v>
      </c>
      <c r="N42" s="180">
        <f t="shared" si="14"/>
        <v>826431.12</v>
      </c>
    </row>
    <row r="43" spans="1:14" x14ac:dyDescent="0.2">
      <c r="A43" s="49" t="s">
        <v>24</v>
      </c>
      <c r="B43" s="180">
        <f t="shared" ref="B43:N43" si="15">B6+B24</f>
        <v>616725.15</v>
      </c>
      <c r="C43" s="180">
        <f t="shared" si="15"/>
        <v>896222.5</v>
      </c>
      <c r="D43" s="180">
        <f t="shared" si="15"/>
        <v>1323436.7</v>
      </c>
      <c r="E43" s="180">
        <f>E6+E24</f>
        <v>1207183.5900000001</v>
      </c>
      <c r="F43" s="180">
        <f t="shared" si="15"/>
        <v>1217800.55</v>
      </c>
      <c r="G43" s="180">
        <f>G6+G24</f>
        <v>1532989.7200000002</v>
      </c>
      <c r="H43" s="180">
        <f t="shared" si="15"/>
        <v>1416974.67</v>
      </c>
      <c r="I43" s="180">
        <f>I6+I24</f>
        <v>1482351.81</v>
      </c>
      <c r="J43" s="180">
        <f t="shared" si="15"/>
        <v>1428321.31</v>
      </c>
      <c r="K43" s="180">
        <f t="shared" si="15"/>
        <v>1418764.34</v>
      </c>
      <c r="L43" s="180">
        <f t="shared" si="15"/>
        <v>1776903.24</v>
      </c>
      <c r="M43" s="180">
        <f t="shared" si="15"/>
        <v>1609869.73</v>
      </c>
      <c r="N43" s="180">
        <f t="shared" si="15"/>
        <v>15927543.310000001</v>
      </c>
    </row>
    <row r="44" spans="1:14" x14ac:dyDescent="0.2">
      <c r="A44" s="23" t="s">
        <v>1</v>
      </c>
      <c r="B44" s="180">
        <f t="shared" ref="B44:N44" si="16">B7+B25</f>
        <v>211655.44</v>
      </c>
      <c r="C44" s="180">
        <f t="shared" si="16"/>
        <v>236311.34</v>
      </c>
      <c r="D44" s="180">
        <f t="shared" si="16"/>
        <v>209652.14</v>
      </c>
      <c r="E44" s="180">
        <f t="shared" si="16"/>
        <v>225700.13999999998</v>
      </c>
      <c r="F44" s="180">
        <f>F7+F25</f>
        <v>206974.12</v>
      </c>
      <c r="G44" s="180">
        <f t="shared" si="16"/>
        <v>255420.48</v>
      </c>
      <c r="H44" s="180">
        <f t="shared" si="16"/>
        <v>217589.48</v>
      </c>
      <c r="I44" s="180">
        <f t="shared" si="16"/>
        <v>228929.30000000002</v>
      </c>
      <c r="J44" s="180">
        <f t="shared" si="16"/>
        <v>240787.31999999998</v>
      </c>
      <c r="K44" s="180">
        <f t="shared" si="16"/>
        <v>216822.47999999998</v>
      </c>
      <c r="L44" s="180">
        <f t="shared" si="16"/>
        <v>244436.58</v>
      </c>
      <c r="M44" s="180">
        <f t="shared" si="16"/>
        <v>217298.81999999998</v>
      </c>
      <c r="N44" s="180">
        <f t="shared" si="16"/>
        <v>2711577.64</v>
      </c>
    </row>
    <row r="45" spans="1:14" x14ac:dyDescent="0.2">
      <c r="A45" s="23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1"/>
    </row>
    <row r="46" spans="1:14" x14ac:dyDescent="0.2">
      <c r="A46" s="21" t="s">
        <v>12</v>
      </c>
      <c r="B46" s="183">
        <f>SUM(B40:B45)</f>
        <v>1249086.5</v>
      </c>
      <c r="C46" s="183">
        <f t="shared" ref="C46:N46" si="17">SUM(C40:C45)</f>
        <v>1594139.35</v>
      </c>
      <c r="D46" s="183">
        <f>SUM(D40:D45)</f>
        <v>1941883.27</v>
      </c>
      <c r="E46" s="183">
        <f t="shared" si="17"/>
        <v>1882581.79</v>
      </c>
      <c r="F46" s="183">
        <f t="shared" ref="F46:K46" si="18">SUM(F40:F45)</f>
        <v>1861272.62</v>
      </c>
      <c r="G46" s="183">
        <f t="shared" si="18"/>
        <v>2324893.52</v>
      </c>
      <c r="H46" s="183">
        <f t="shared" si="18"/>
        <v>2094524.93</v>
      </c>
      <c r="I46" s="183">
        <f t="shared" si="18"/>
        <v>2171139.7000000002</v>
      </c>
      <c r="J46" s="183">
        <f t="shared" si="18"/>
        <v>2107711.38</v>
      </c>
      <c r="K46" s="183">
        <f t="shared" si="18"/>
        <v>2039046.05</v>
      </c>
      <c r="L46" s="183">
        <f>SUM(L40:L45)</f>
        <v>2499665.19</v>
      </c>
      <c r="M46" s="183">
        <f>SUM(M40:M45)</f>
        <v>2252638.1</v>
      </c>
      <c r="N46" s="184">
        <f t="shared" si="17"/>
        <v>24018582.400000002</v>
      </c>
    </row>
    <row r="47" spans="1:14" ht="2.25" customHeight="1" x14ac:dyDescent="0.2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</row>
    <row r="48" spans="1:14" ht="10.199999999999999" x14ac:dyDescent="0.2">
      <c r="A48" s="21" t="s">
        <v>11</v>
      </c>
      <c r="B48" s="198" t="s">
        <v>69</v>
      </c>
      <c r="C48" s="198" t="s">
        <v>70</v>
      </c>
      <c r="D48" s="198" t="s">
        <v>71</v>
      </c>
      <c r="E48" s="198" t="s">
        <v>72</v>
      </c>
      <c r="F48" s="198" t="s">
        <v>73</v>
      </c>
      <c r="G48" s="198" t="s">
        <v>74</v>
      </c>
      <c r="H48" s="198" t="s">
        <v>75</v>
      </c>
      <c r="I48" s="198" t="s">
        <v>76</v>
      </c>
      <c r="J48" s="198" t="s">
        <v>77</v>
      </c>
      <c r="K48" s="198" t="s">
        <v>78</v>
      </c>
      <c r="L48" s="198" t="s">
        <v>79</v>
      </c>
      <c r="M48" s="198" t="s">
        <v>80</v>
      </c>
      <c r="N48" s="22" t="s">
        <v>0</v>
      </c>
    </row>
    <row r="49" spans="1:14" x14ac:dyDescent="0.2">
      <c r="A49" s="23" t="s">
        <v>8</v>
      </c>
      <c r="B49" s="24">
        <f t="shared" ref="B49:N49" si="19">B12+B30</f>
        <v>1228</v>
      </c>
      <c r="C49" s="24">
        <f t="shared" si="19"/>
        <v>1190</v>
      </c>
      <c r="D49" s="24">
        <f t="shared" si="19"/>
        <v>1092</v>
      </c>
      <c r="E49" s="24">
        <f t="shared" si="19"/>
        <v>1175</v>
      </c>
      <c r="F49" s="24">
        <f t="shared" si="19"/>
        <v>1129</v>
      </c>
      <c r="G49" s="24">
        <f t="shared" si="19"/>
        <v>1300</v>
      </c>
      <c r="H49" s="24">
        <f t="shared" si="19"/>
        <v>1149</v>
      </c>
      <c r="I49" s="24">
        <f t="shared" si="19"/>
        <v>1146</v>
      </c>
      <c r="J49" s="24">
        <f t="shared" si="19"/>
        <v>1122</v>
      </c>
      <c r="K49" s="24">
        <f t="shared" si="19"/>
        <v>1050</v>
      </c>
      <c r="L49" s="24">
        <f t="shared" si="19"/>
        <v>1254</v>
      </c>
      <c r="M49" s="24">
        <f t="shared" si="19"/>
        <v>1056</v>
      </c>
      <c r="N49" s="24">
        <f t="shared" si="19"/>
        <v>13891</v>
      </c>
    </row>
    <row r="50" spans="1:14" x14ac:dyDescent="0.2">
      <c r="A50" s="23" t="s">
        <v>9</v>
      </c>
      <c r="B50" s="24">
        <f t="shared" ref="B50:N50" si="20">B13+B31</f>
        <v>1546</v>
      </c>
      <c r="C50" s="24">
        <f t="shared" si="20"/>
        <v>1726</v>
      </c>
      <c r="D50" s="24">
        <f t="shared" si="20"/>
        <v>1506</v>
      </c>
      <c r="E50" s="24">
        <f>E13+E31</f>
        <v>1631</v>
      </c>
      <c r="F50" s="24">
        <f>F13+F31</f>
        <v>84</v>
      </c>
      <c r="G50" s="24">
        <f t="shared" si="20"/>
        <v>1956</v>
      </c>
      <c r="H50" s="24">
        <f t="shared" si="20"/>
        <v>1752</v>
      </c>
      <c r="I50" s="24">
        <f t="shared" si="20"/>
        <v>1714</v>
      </c>
      <c r="J50" s="24">
        <f t="shared" si="20"/>
        <v>1610</v>
      </c>
      <c r="K50" s="24">
        <f t="shared" si="20"/>
        <v>1477</v>
      </c>
      <c r="L50" s="24">
        <f t="shared" si="20"/>
        <v>1751</v>
      </c>
      <c r="M50" s="24">
        <f t="shared" si="20"/>
        <v>1640</v>
      </c>
      <c r="N50" s="24">
        <f t="shared" si="20"/>
        <v>18393</v>
      </c>
    </row>
    <row r="51" spans="1:14" x14ac:dyDescent="0.2">
      <c r="A51" s="23" t="s">
        <v>23</v>
      </c>
      <c r="B51" s="24">
        <f t="shared" ref="B51:N51" si="21">B14+B32</f>
        <v>454</v>
      </c>
      <c r="C51" s="24">
        <f t="shared" si="21"/>
        <v>721</v>
      </c>
      <c r="D51" s="24">
        <f t="shared" si="21"/>
        <v>630</v>
      </c>
      <c r="E51" s="24">
        <f>E14+E32</f>
        <v>721</v>
      </c>
      <c r="F51" s="24">
        <f>F14+F32</f>
        <v>684</v>
      </c>
      <c r="G51" s="24">
        <f t="shared" si="21"/>
        <v>923</v>
      </c>
      <c r="H51" s="24">
        <f t="shared" si="21"/>
        <v>726</v>
      </c>
      <c r="I51" s="24">
        <f t="shared" si="21"/>
        <v>751</v>
      </c>
      <c r="J51" s="24">
        <f t="shared" si="21"/>
        <v>682</v>
      </c>
      <c r="K51" s="24">
        <f t="shared" si="21"/>
        <v>613</v>
      </c>
      <c r="L51" s="24">
        <f t="shared" si="21"/>
        <v>698</v>
      </c>
      <c r="M51" s="24">
        <f t="shared" si="21"/>
        <v>630</v>
      </c>
      <c r="N51" s="24">
        <f t="shared" si="21"/>
        <v>8233</v>
      </c>
    </row>
    <row r="52" spans="1:14" ht="9" customHeight="1" x14ac:dyDescent="0.2">
      <c r="A52" s="49" t="s">
        <v>24</v>
      </c>
      <c r="B52" s="24">
        <f t="shared" ref="B52:N52" si="22">B15+B33</f>
        <v>1865</v>
      </c>
      <c r="C52" s="24">
        <f t="shared" si="22"/>
        <v>2725</v>
      </c>
      <c r="D52" s="24">
        <f t="shared" si="22"/>
        <v>6606</v>
      </c>
      <c r="E52" s="24">
        <f>E15+E33</f>
        <v>5538</v>
      </c>
      <c r="F52" s="24">
        <f t="shared" si="22"/>
        <v>5259</v>
      </c>
      <c r="G52" s="24">
        <f t="shared" si="22"/>
        <v>6626</v>
      </c>
      <c r="H52" s="24">
        <f t="shared" si="22"/>
        <v>6076</v>
      </c>
      <c r="I52" s="24">
        <f t="shared" si="22"/>
        <v>6213</v>
      </c>
      <c r="J52" s="24">
        <f t="shared" si="22"/>
        <v>5870</v>
      </c>
      <c r="K52" s="24">
        <f t="shared" si="22"/>
        <v>5594</v>
      </c>
      <c r="L52" s="24">
        <f t="shared" si="22"/>
        <v>7063</v>
      </c>
      <c r="M52" s="24">
        <f t="shared" si="22"/>
        <v>6035</v>
      </c>
      <c r="N52" s="24">
        <f t="shared" si="22"/>
        <v>65470</v>
      </c>
    </row>
    <row r="53" spans="1:14" x14ac:dyDescent="0.2">
      <c r="A53" s="23" t="s">
        <v>1</v>
      </c>
      <c r="B53" s="24">
        <f t="shared" ref="B53:N53" si="23">B16+B34</f>
        <v>1297</v>
      </c>
      <c r="C53" s="24">
        <f t="shared" si="23"/>
        <v>1442</v>
      </c>
      <c r="D53" s="24">
        <f t="shared" si="23"/>
        <v>1290</v>
      </c>
      <c r="E53" s="24">
        <f t="shared" si="23"/>
        <v>1382</v>
      </c>
      <c r="F53" s="24">
        <f t="shared" si="23"/>
        <v>1258</v>
      </c>
      <c r="G53" s="24">
        <f t="shared" si="23"/>
        <v>1533</v>
      </c>
      <c r="H53" s="24">
        <f t="shared" si="23"/>
        <v>1355</v>
      </c>
      <c r="I53" s="24">
        <f t="shared" si="23"/>
        <v>1400</v>
      </c>
      <c r="J53" s="24">
        <f t="shared" si="23"/>
        <v>1471</v>
      </c>
      <c r="K53" s="24">
        <f t="shared" si="23"/>
        <v>1321</v>
      </c>
      <c r="L53" s="24">
        <f t="shared" si="23"/>
        <v>1528</v>
      </c>
      <c r="M53" s="24">
        <f t="shared" si="23"/>
        <v>1363</v>
      </c>
      <c r="N53" s="24">
        <f t="shared" si="23"/>
        <v>16640</v>
      </c>
    </row>
    <row r="54" spans="1:14" x14ac:dyDescent="0.2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5"/>
    </row>
    <row r="55" spans="1:14" x14ac:dyDescent="0.2">
      <c r="A55" s="21" t="s">
        <v>12</v>
      </c>
      <c r="B55" s="185">
        <f>SUM(B49:B54)</f>
        <v>6390</v>
      </c>
      <c r="C55" s="185">
        <f t="shared" ref="C55:N55" si="24">SUM(C49:C54)</f>
        <v>7804</v>
      </c>
      <c r="D55" s="185">
        <f>SUM(D49:D54)</f>
        <v>11124</v>
      </c>
      <c r="E55" s="185">
        <f t="shared" si="24"/>
        <v>10447</v>
      </c>
      <c r="F55" s="185">
        <f t="shared" ref="F55:K55" si="25">SUM(F49:F54)</f>
        <v>8414</v>
      </c>
      <c r="G55" s="185">
        <f t="shared" si="25"/>
        <v>12338</v>
      </c>
      <c r="H55" s="185">
        <f t="shared" si="25"/>
        <v>11058</v>
      </c>
      <c r="I55" s="185">
        <f t="shared" si="25"/>
        <v>11224</v>
      </c>
      <c r="J55" s="185">
        <f t="shared" si="25"/>
        <v>10755</v>
      </c>
      <c r="K55" s="185">
        <f t="shared" si="25"/>
        <v>10055</v>
      </c>
      <c r="L55" s="185">
        <f>SUM(L49:L54)</f>
        <v>12294</v>
      </c>
      <c r="M55" s="185">
        <f>SUM(M49:M54)</f>
        <v>10724</v>
      </c>
      <c r="N55" s="186">
        <f t="shared" si="24"/>
        <v>122627</v>
      </c>
    </row>
    <row r="56" spans="1:14" ht="1.5" customHeight="1" x14ac:dyDescent="0.2">
      <c r="A56" s="128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</row>
    <row r="57" spans="1:14" ht="10.199999999999999" x14ac:dyDescent="0.2">
      <c r="A57" s="21" t="s">
        <v>16</v>
      </c>
      <c r="B57" s="198" t="s">
        <v>69</v>
      </c>
      <c r="C57" s="198" t="s">
        <v>70</v>
      </c>
      <c r="D57" s="198" t="s">
        <v>71</v>
      </c>
      <c r="E57" s="198" t="s">
        <v>72</v>
      </c>
      <c r="F57" s="198" t="s">
        <v>73</v>
      </c>
      <c r="G57" s="198" t="s">
        <v>74</v>
      </c>
      <c r="H57" s="198" t="s">
        <v>75</v>
      </c>
      <c r="I57" s="198" t="s">
        <v>76</v>
      </c>
      <c r="J57" s="198" t="s">
        <v>77</v>
      </c>
      <c r="K57" s="198" t="s">
        <v>78</v>
      </c>
      <c r="L57" s="198" t="s">
        <v>79</v>
      </c>
      <c r="M57" s="198" t="s">
        <v>80</v>
      </c>
      <c r="N57" s="22" t="s">
        <v>0</v>
      </c>
    </row>
    <row r="58" spans="1:14" x14ac:dyDescent="0.2">
      <c r="A58" s="23" t="s">
        <v>8</v>
      </c>
      <c r="B58" s="47">
        <f t="shared" ref="B58:N58" si="26">B40/B46</f>
        <v>0.15156388288561282</v>
      </c>
      <c r="C58" s="47">
        <f t="shared" si="26"/>
        <v>0.11513046208915173</v>
      </c>
      <c r="D58" s="47">
        <f t="shared" si="26"/>
        <v>8.6860215856332079E-2</v>
      </c>
      <c r="E58" s="47">
        <f t="shared" si="26"/>
        <v>9.6733752003412291E-2</v>
      </c>
      <c r="F58" s="47">
        <f t="shared" si="26"/>
        <v>9.4066821871585896E-2</v>
      </c>
      <c r="G58" s="47">
        <f t="shared" si="26"/>
        <v>8.6782469074110538E-2</v>
      </c>
      <c r="H58" s="47">
        <f t="shared" si="26"/>
        <v>8.5267068174738794E-2</v>
      </c>
      <c r="I58" s="47">
        <f t="shared" si="26"/>
        <v>8.2045019949660541E-2</v>
      </c>
      <c r="J58" s="47">
        <f t="shared" si="26"/>
        <v>8.3268137025478334E-2</v>
      </c>
      <c r="K58" s="47">
        <f t="shared" si="26"/>
        <v>8.0892729225021665E-2</v>
      </c>
      <c r="L58" s="47">
        <f t="shared" si="26"/>
        <v>7.8195592266498706E-2</v>
      </c>
      <c r="M58" s="47">
        <f t="shared" si="26"/>
        <v>7.316026484680338E-2</v>
      </c>
      <c r="N58" s="48">
        <f t="shared" si="26"/>
        <v>8.984363706660721E-2</v>
      </c>
    </row>
    <row r="59" spans="1:14" x14ac:dyDescent="0.2">
      <c r="A59" s="23" t="s">
        <v>9</v>
      </c>
      <c r="B59" s="47">
        <f t="shared" ref="B59:N59" si="27">B41/B46</f>
        <v>0.14867565216660336</v>
      </c>
      <c r="C59" s="47">
        <f t="shared" si="27"/>
        <v>0.12905448322318874</v>
      </c>
      <c r="D59" s="47">
        <f t="shared" si="27"/>
        <v>9.0950817038554538E-2</v>
      </c>
      <c r="E59" s="47">
        <f t="shared" si="27"/>
        <v>0.10371298662142059</v>
      </c>
      <c r="F59" s="47">
        <f t="shared" si="27"/>
        <v>0.10351385816871897</v>
      </c>
      <c r="G59" s="47">
        <f t="shared" si="27"/>
        <v>0.10418551985985147</v>
      </c>
      <c r="H59" s="47">
        <f t="shared" si="27"/>
        <v>9.9583813499894716E-2</v>
      </c>
      <c r="I59" s="47">
        <f t="shared" si="27"/>
        <v>9.4992998377764454E-2</v>
      </c>
      <c r="J59" s="47">
        <f t="shared" si="27"/>
        <v>9.2232604447009259E-2</v>
      </c>
      <c r="K59" s="47">
        <f t="shared" si="27"/>
        <v>8.6908694386769736E-2</v>
      </c>
      <c r="L59" s="47">
        <f t="shared" si="27"/>
        <v>8.5201238490663633E-2</v>
      </c>
      <c r="M59" s="47">
        <f t="shared" si="27"/>
        <v>8.7680835194965404E-2</v>
      </c>
      <c r="N59" s="48">
        <f t="shared" si="27"/>
        <v>9.9719187840161622E-2</v>
      </c>
    </row>
    <row r="60" spans="1:14" x14ac:dyDescent="0.2">
      <c r="A60" s="23" t="s">
        <v>23</v>
      </c>
      <c r="B60" s="47">
        <f t="shared" ref="B60:N60" si="28">B42/B46</f>
        <v>3.6571334331129191E-2</v>
      </c>
      <c r="C60" s="47">
        <f t="shared" si="28"/>
        <v>4.53791445521999E-2</v>
      </c>
      <c r="D60" s="47">
        <f t="shared" si="28"/>
        <v>3.2703386954870878E-2</v>
      </c>
      <c r="E60" s="47">
        <f t="shared" si="28"/>
        <v>3.842631453478576E-2</v>
      </c>
      <c r="F60" s="47">
        <f t="shared" si="28"/>
        <v>3.6935180403610074E-2</v>
      </c>
      <c r="G60" s="47">
        <f t="shared" si="28"/>
        <v>3.978809317684364E-2</v>
      </c>
      <c r="H60" s="47">
        <f t="shared" si="28"/>
        <v>3.4750600939373877E-2</v>
      </c>
      <c r="I60" s="47">
        <f t="shared" si="28"/>
        <v>3.4767140962877703E-2</v>
      </c>
      <c r="J60" s="47">
        <f t="shared" si="28"/>
        <v>3.2593570757301696E-2</v>
      </c>
      <c r="K60" s="47">
        <f t="shared" si="28"/>
        <v>3.006523565272104E-2</v>
      </c>
      <c r="L60" s="47">
        <f t="shared" si="28"/>
        <v>2.7958944373666299E-2</v>
      </c>
      <c r="M60" s="47">
        <f t="shared" si="28"/>
        <v>2.8035022580857525E-2</v>
      </c>
      <c r="N60" s="48">
        <f t="shared" si="28"/>
        <v>3.4407989041018501E-2</v>
      </c>
    </row>
    <row r="61" spans="1:14" x14ac:dyDescent="0.2">
      <c r="A61" s="49" t="s">
        <v>24</v>
      </c>
      <c r="B61" s="47">
        <f t="shared" ref="B61:N61" si="29">B43/B46</f>
        <v>0.49374094588325151</v>
      </c>
      <c r="C61" s="47">
        <f t="shared" si="29"/>
        <v>0.56219834232183019</v>
      </c>
      <c r="D61" s="47">
        <f t="shared" si="29"/>
        <v>0.68152227296340007</v>
      </c>
      <c r="E61" s="47">
        <f t="shared" si="29"/>
        <v>0.64123832303721584</v>
      </c>
      <c r="F61" s="47">
        <f t="shared" si="29"/>
        <v>0.65428381469448571</v>
      </c>
      <c r="G61" s="47">
        <f t="shared" si="29"/>
        <v>0.65938061541846449</v>
      </c>
      <c r="H61" s="47">
        <f t="shared" si="29"/>
        <v>0.6765136330938778</v>
      </c>
      <c r="I61" s="47">
        <f t="shared" si="29"/>
        <v>0.68275284635069766</v>
      </c>
      <c r="J61" s="47">
        <f t="shared" si="29"/>
        <v>0.67766456240322626</v>
      </c>
      <c r="K61" s="47">
        <f t="shared" si="29"/>
        <v>0.69579808656111519</v>
      </c>
      <c r="L61" s="47">
        <f t="shared" si="29"/>
        <v>0.71085649674547013</v>
      </c>
      <c r="M61" s="47">
        <f t="shared" si="29"/>
        <v>0.71465972718831305</v>
      </c>
      <c r="N61" s="48">
        <f t="shared" si="29"/>
        <v>0.6631341952137858</v>
      </c>
    </row>
    <row r="62" spans="1:14" x14ac:dyDescent="0.2">
      <c r="A62" s="23" t="s">
        <v>1</v>
      </c>
      <c r="B62" s="47">
        <f t="shared" ref="B62:N62" si="30">B44/B46</f>
        <v>0.16944818473340317</v>
      </c>
      <c r="C62" s="47">
        <f t="shared" si="30"/>
        <v>0.14823756781362932</v>
      </c>
      <c r="D62" s="47">
        <f t="shared" si="30"/>
        <v>0.1079633071868424</v>
      </c>
      <c r="E62" s="47">
        <f t="shared" si="30"/>
        <v>0.11988862380316553</v>
      </c>
      <c r="F62" s="47">
        <f t="shared" si="30"/>
        <v>0.11120032486159925</v>
      </c>
      <c r="G62" s="47">
        <f t="shared" si="30"/>
        <v>0.10986330247072994</v>
      </c>
      <c r="H62" s="47">
        <f t="shared" si="30"/>
        <v>0.10388488429211488</v>
      </c>
      <c r="I62" s="47">
        <f t="shared" si="30"/>
        <v>0.10544199435899956</v>
      </c>
      <c r="J62" s="47">
        <f t="shared" si="30"/>
        <v>0.11424112536698454</v>
      </c>
      <c r="K62" s="47">
        <f t="shared" si="30"/>
        <v>0.10633525417437237</v>
      </c>
      <c r="L62" s="47">
        <f t="shared" si="30"/>
        <v>9.7787728123701234E-2</v>
      </c>
      <c r="M62" s="47">
        <f t="shared" si="30"/>
        <v>9.6464150189060544E-2</v>
      </c>
      <c r="N62" s="48">
        <f t="shared" si="30"/>
        <v>0.11289499083842683</v>
      </c>
    </row>
    <row r="63" spans="1:14" x14ac:dyDescent="0.2">
      <c r="A63" s="23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8"/>
    </row>
    <row r="64" spans="1:14" x14ac:dyDescent="0.2">
      <c r="A64" s="21" t="s">
        <v>12</v>
      </c>
      <c r="B64" s="187">
        <f t="shared" ref="B64:F64" si="31">SUM(B58:B63)</f>
        <v>1</v>
      </c>
      <c r="C64" s="187">
        <f t="shared" si="31"/>
        <v>0.99999999999999989</v>
      </c>
      <c r="D64" s="187">
        <f t="shared" si="31"/>
        <v>1</v>
      </c>
      <c r="E64" s="187">
        <f t="shared" si="31"/>
        <v>1</v>
      </c>
      <c r="F64" s="187">
        <f t="shared" si="31"/>
        <v>0.99999999999999989</v>
      </c>
      <c r="G64" s="187">
        <f t="shared" ref="G64:K64" si="32">SUM(G58:G63)</f>
        <v>1</v>
      </c>
      <c r="H64" s="187">
        <f t="shared" si="32"/>
        <v>1</v>
      </c>
      <c r="I64" s="187">
        <f t="shared" si="32"/>
        <v>0.99999999999999989</v>
      </c>
      <c r="J64" s="187">
        <f t="shared" si="32"/>
        <v>1.0000000000000002</v>
      </c>
      <c r="K64" s="187">
        <f t="shared" si="32"/>
        <v>1</v>
      </c>
      <c r="L64" s="187">
        <f>SUM(L58:L63)</f>
        <v>1</v>
      </c>
      <c r="M64" s="187">
        <f>SUM(M58:M63)</f>
        <v>0.99999999999999989</v>
      </c>
      <c r="N64" s="188">
        <f t="shared" ref="N64" si="33">SUM(N58:N63)</f>
        <v>0.99999999999999989</v>
      </c>
    </row>
  </sheetData>
  <pageMargins left="0" right="0" top="0.75" bottom="0.75" header="0.3" footer="0.3"/>
  <pageSetup orientation="landscape" r:id="rId1"/>
  <rowBreaks count="1" manualBreakCount="1">
    <brk id="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8"/>
  <sheetViews>
    <sheetView topLeftCell="D16" zoomScale="130" zoomScaleNormal="130" workbookViewId="0">
      <selection activeCell="N37" sqref="N37"/>
    </sheetView>
  </sheetViews>
  <sheetFormatPr defaultColWidth="9.109375" defaultRowHeight="10.199999999999999" x14ac:dyDescent="0.2"/>
  <cols>
    <col min="1" max="1" width="12.88671875" style="1" bestFit="1" customWidth="1"/>
    <col min="2" max="2" width="10.88671875" style="1" bestFit="1" customWidth="1"/>
    <col min="3" max="3" width="13" style="1" bestFit="1" customWidth="1"/>
    <col min="4" max="5" width="10.88671875" style="1" bestFit="1" customWidth="1"/>
    <col min="6" max="6" width="10.6640625" style="1" bestFit="1" customWidth="1"/>
    <col min="7" max="8" width="10.44140625" style="1" bestFit="1" customWidth="1"/>
    <col min="9" max="11" width="10.6640625" style="1" bestFit="1" customWidth="1"/>
    <col min="12" max="13" width="10.88671875" style="1" bestFit="1" customWidth="1"/>
    <col min="14" max="14" width="12" style="1" bestFit="1" customWidth="1"/>
    <col min="15" max="16384" width="9.109375" style="1"/>
  </cols>
  <sheetData>
    <row r="1" spans="1:14" x14ac:dyDescent="0.2">
      <c r="A1" s="107" t="s">
        <v>18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x14ac:dyDescent="0.2">
      <c r="A2" s="17" t="s">
        <v>4</v>
      </c>
      <c r="B2" s="198" t="s">
        <v>69</v>
      </c>
      <c r="C2" s="198" t="s">
        <v>70</v>
      </c>
      <c r="D2" s="198" t="s">
        <v>71</v>
      </c>
      <c r="E2" s="198" t="s">
        <v>72</v>
      </c>
      <c r="F2" s="198" t="s">
        <v>73</v>
      </c>
      <c r="G2" s="198" t="s">
        <v>74</v>
      </c>
      <c r="H2" s="198" t="s">
        <v>75</v>
      </c>
      <c r="I2" s="198" t="s">
        <v>76</v>
      </c>
      <c r="J2" s="198" t="s">
        <v>77</v>
      </c>
      <c r="K2" s="198" t="s">
        <v>78</v>
      </c>
      <c r="L2" s="198" t="s">
        <v>79</v>
      </c>
      <c r="M2" s="198" t="s">
        <v>80</v>
      </c>
      <c r="N2" s="4" t="s">
        <v>0</v>
      </c>
    </row>
    <row r="3" spans="1:14" x14ac:dyDescent="0.2">
      <c r="A3" s="5" t="s">
        <v>8</v>
      </c>
      <c r="B3" s="143">
        <f>+'[3]Oct 2021'!$J$42</f>
        <v>45344</v>
      </c>
      <c r="C3" s="143">
        <f>+'[3]Nov 2021'!$J$42</f>
        <v>46704.32</v>
      </c>
      <c r="D3" s="143">
        <f>+'[3]Dec 2021'!$J$42</f>
        <v>37975.599999999999</v>
      </c>
      <c r="E3" s="143">
        <f>+'[3]Jan 2022'!$J$42</f>
        <v>39676</v>
      </c>
      <c r="F3" s="143">
        <f>+'[3]Feb 2022'!$J$42</f>
        <v>39109.199999999997</v>
      </c>
      <c r="G3" s="143">
        <f>+'[3]Mar 2022'!$J$42</f>
        <v>50671.92</v>
      </c>
      <c r="H3" s="143">
        <f>+'[3]Apr 2022'!$J$42</f>
        <v>43190.16</v>
      </c>
      <c r="I3" s="143">
        <f>+'[3]May 2022'!$J$50</f>
        <v>47044.4</v>
      </c>
      <c r="J3" s="143">
        <f>+'[3]Jun 2022'!$J$50</f>
        <v>46817.68</v>
      </c>
      <c r="K3" s="143">
        <f>+'[3]Jul 2022'!$J$50</f>
        <v>44323.76</v>
      </c>
      <c r="L3" s="143">
        <f>+'[3]Aug 2022'!$J$50</f>
        <v>48178</v>
      </c>
      <c r="M3" s="143">
        <f>+'[3]Sep 2022'!$J$50</f>
        <v>41943.199999999997</v>
      </c>
      <c r="N3" s="144">
        <f t="shared" ref="N3:N7" si="0">SUM(B3:M3)</f>
        <v>530978.24</v>
      </c>
    </row>
    <row r="4" spans="1:14" x14ac:dyDescent="0.2">
      <c r="A4" s="5" t="s">
        <v>9</v>
      </c>
      <c r="B4" s="143">
        <f>+'[2]Oct 2021'!$J$43</f>
        <v>54240.160000000003</v>
      </c>
      <c r="C4" s="143">
        <f>+'[2]Nov 2021'!$J$42</f>
        <v>60164</v>
      </c>
      <c r="D4" s="143">
        <f>+'[2]Dec 2021'!$J$42</f>
        <v>50352.639999999999</v>
      </c>
      <c r="E4" s="143">
        <f>+'[2]Jan 2022'!$J$42</f>
        <v>56183.92</v>
      </c>
      <c r="F4" s="143">
        <f>+'[2]Feb 2022'!$J$43</f>
        <v>54425.279999999999</v>
      </c>
      <c r="G4" s="143">
        <f>+'[2]Mar 2022'!$J$42</f>
        <v>65162.239999999998</v>
      </c>
      <c r="H4" s="143">
        <f>+'[2]Apr 2022'!$J$42</f>
        <v>57664.88</v>
      </c>
      <c r="I4" s="143">
        <f>+'[2]May 2022'!$J$46</f>
        <v>55998.8</v>
      </c>
      <c r="J4" s="143">
        <f>+'[2]Jun 2022'!$J$46</f>
        <v>55628.56</v>
      </c>
      <c r="K4" s="143">
        <f>+'[2]Jul 2022'!$J$46</f>
        <v>46280</v>
      </c>
      <c r="L4" s="143">
        <f>+'[2]Aug 2022'!$J$46</f>
        <v>56369.04</v>
      </c>
      <c r="M4" s="143">
        <f>+'[2]Sep 2022'!$J$46</f>
        <v>51648.480000000003</v>
      </c>
      <c r="N4" s="144">
        <f t="shared" si="0"/>
        <v>664118</v>
      </c>
    </row>
    <row r="5" spans="1:14" x14ac:dyDescent="0.2">
      <c r="A5" s="5" t="s">
        <v>23</v>
      </c>
      <c r="B5" s="143">
        <f>+'[1]OCT 2021'!$J$48</f>
        <v>16290.56</v>
      </c>
      <c r="C5" s="143">
        <f>+'[1]NOV 2021'!$J$53</f>
        <v>45169.280000000006</v>
      </c>
      <c r="D5" s="143">
        <f>+'[1]DEC 2021'!$J$53</f>
        <v>41652</v>
      </c>
      <c r="E5" s="143">
        <f>+'[1]JAN 2022'!$J$53</f>
        <v>37764.480000000003</v>
      </c>
      <c r="F5" s="143">
        <f>+'[1]FEB 2022'!$J$53</f>
        <v>34247.199999999997</v>
      </c>
      <c r="G5" s="143">
        <f>+'[1]MAR 2022'!$J$53</f>
        <v>43132.959999999999</v>
      </c>
      <c r="H5" s="143">
        <f>+'[1]APR 2022'!$J$53</f>
        <v>37671.920000000006</v>
      </c>
      <c r="I5" s="143">
        <f>+'[1]MAY 2022'!$J$55</f>
        <v>43966</v>
      </c>
      <c r="J5" s="143">
        <f>+'[1]JUN 2022'!$J$55</f>
        <v>34710</v>
      </c>
      <c r="K5" s="143">
        <f>+'[1]JUL 2022'!$J$55</f>
        <v>30822.48</v>
      </c>
      <c r="L5" s="143">
        <f>+'[1]AUG 2022'!$J$55</f>
        <v>36468.639999999999</v>
      </c>
      <c r="M5" s="143">
        <f>+'[1]SEP 2022'!$J$55</f>
        <v>31562.959999999999</v>
      </c>
      <c r="N5" s="144">
        <f>SUM(B5:M5)</f>
        <v>433458.48000000004</v>
      </c>
    </row>
    <row r="6" spans="1:14" ht="12.75" customHeight="1" x14ac:dyDescent="0.2">
      <c r="A6" s="5" t="s">
        <v>24</v>
      </c>
      <c r="B6" s="143">
        <f>+'[4]OCT 2021'!$J$78</f>
        <v>181579.19999999998</v>
      </c>
      <c r="C6" s="143">
        <f>+'[4]NOV 2021'!$J$68</f>
        <v>184889.76</v>
      </c>
      <c r="D6" s="143">
        <f>+'[4]DEC 2021'!$J$68</f>
        <v>189103.2</v>
      </c>
      <c r="E6" s="143">
        <f>+'[4]JAN 2022'!$J$68</f>
        <v>200539.68</v>
      </c>
      <c r="F6" s="143">
        <f>+'[4]FEB 2022'!$J$68</f>
        <v>200740.31999999998</v>
      </c>
      <c r="G6" s="143">
        <f>+'[4]MAR 2022'!$J$68</f>
        <v>254311.2</v>
      </c>
      <c r="H6" s="143">
        <f>+'[4]APR 2022'!$J$68</f>
        <v>232240.80000000002</v>
      </c>
      <c r="I6" s="143">
        <f>+'[4]MAY 2022'!$J$67</f>
        <v>238962.24</v>
      </c>
      <c r="J6" s="143">
        <f>+'[4]JUN 2022'!$J$67</f>
        <v>228428.64</v>
      </c>
      <c r="K6" s="143">
        <f>+'[4]JUL 2022'!$J$67</f>
        <v>207361.44</v>
      </c>
      <c r="L6" s="143">
        <f>+'[4]AUG 2022'!$J$67</f>
        <v>256919.52</v>
      </c>
      <c r="M6" s="143">
        <f>+'[4]SEP 2022'!$J$67</f>
        <v>237457.44</v>
      </c>
      <c r="N6" s="144">
        <f t="shared" si="0"/>
        <v>2612533.44</v>
      </c>
    </row>
    <row r="7" spans="1:14" x14ac:dyDescent="0.2">
      <c r="A7" s="5" t="s">
        <v>1</v>
      </c>
      <c r="B7" s="143">
        <f>+'[5]OCT 2021'!$J$62</f>
        <v>169384.80000000002</v>
      </c>
      <c r="C7" s="143">
        <f>+'[5]NOV 2021'!$J$64</f>
        <v>164664.24</v>
      </c>
      <c r="D7" s="143">
        <f>+'[5]DEC 2021'!$J$64</f>
        <v>155130.56</v>
      </c>
      <c r="E7" s="143">
        <f>+'[5]JAN 2022'!$J$64</f>
        <v>159666</v>
      </c>
      <c r="F7" s="143">
        <f>+'[5]FEB 2022'!$J$64</f>
        <v>167811.28</v>
      </c>
      <c r="G7" s="143">
        <f>+'[5]MAR 2022'!$J$64</f>
        <v>212240.08</v>
      </c>
      <c r="H7" s="143">
        <f>+'[5]APR 2022'!$J$62</f>
        <v>179196.16</v>
      </c>
      <c r="I7" s="143">
        <f>+'[5]MAY 2022'!$J$56</f>
        <v>175123.52</v>
      </c>
      <c r="J7" s="143">
        <f>+'[5]JUN 2022'!$J$56</f>
        <v>169755.03999999998</v>
      </c>
      <c r="K7" s="143">
        <f>+'[5]JUL 2022'!$J$56</f>
        <v>163923.75999999998</v>
      </c>
      <c r="L7" s="143">
        <f>+'[5]AUG 2022'!$J$56</f>
        <v>198263.52</v>
      </c>
      <c r="M7" s="143">
        <f>+'[5]SEP 2022'!$J$56</f>
        <v>180769.68</v>
      </c>
      <c r="N7" s="144">
        <f t="shared" si="0"/>
        <v>2095928.6400000001</v>
      </c>
    </row>
    <row r="8" spans="1:14" x14ac:dyDescent="0.2">
      <c r="A8" s="5"/>
      <c r="B8" s="143"/>
      <c r="C8" s="144"/>
      <c r="D8" s="144"/>
      <c r="E8" s="144"/>
      <c r="F8" s="144"/>
      <c r="G8" s="144"/>
      <c r="H8" s="143"/>
      <c r="I8" s="144"/>
      <c r="J8" s="144"/>
      <c r="K8" s="144"/>
      <c r="L8" s="144"/>
      <c r="M8" s="144"/>
      <c r="N8" s="144"/>
    </row>
    <row r="9" spans="1:14" x14ac:dyDescent="0.2">
      <c r="A9" s="6" t="s">
        <v>5</v>
      </c>
      <c r="B9" s="158">
        <f>SUM(B3:B8)</f>
        <v>466838.72</v>
      </c>
      <c r="C9" s="158">
        <f t="shared" ref="C9:J9" si="1">SUM(C3:C8)</f>
        <v>501591.6</v>
      </c>
      <c r="D9" s="158">
        <f>SUM(D3:D8)</f>
        <v>474214</v>
      </c>
      <c r="E9" s="158">
        <f>SUM(E3:E8)</f>
        <v>493830.07999999996</v>
      </c>
      <c r="F9" s="157">
        <f t="shared" si="1"/>
        <v>496333.28</v>
      </c>
      <c r="G9" s="158">
        <f>SUM(G3:G8)</f>
        <v>625518.4</v>
      </c>
      <c r="H9" s="158">
        <f>SUM(H3:H8)</f>
        <v>549963.92000000004</v>
      </c>
      <c r="I9" s="157">
        <f>SUM(I3:I8)</f>
        <v>561094.96</v>
      </c>
      <c r="J9" s="157">
        <f t="shared" si="1"/>
        <v>535339.91999999993</v>
      </c>
      <c r="K9" s="157">
        <f>SUM(K3:K8)</f>
        <v>492711.43999999994</v>
      </c>
      <c r="L9" s="157">
        <f>SUM(L3:L8)</f>
        <v>596198.72</v>
      </c>
      <c r="M9" s="158">
        <f>SUM(M3:M8)</f>
        <v>543381.76000000001</v>
      </c>
      <c r="N9" s="157">
        <f>SUM(N3:N8)</f>
        <v>6337016.8000000007</v>
      </c>
    </row>
    <row r="10" spans="1:14" ht="2.25" customHeight="1" x14ac:dyDescent="0.2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</row>
    <row r="11" spans="1:14" x14ac:dyDescent="0.2">
      <c r="A11" s="16" t="s">
        <v>6</v>
      </c>
      <c r="B11" s="198" t="s">
        <v>69</v>
      </c>
      <c r="C11" s="198" t="s">
        <v>70</v>
      </c>
      <c r="D11" s="198" t="s">
        <v>71</v>
      </c>
      <c r="E11" s="198" t="s">
        <v>72</v>
      </c>
      <c r="F11" s="198" t="s">
        <v>73</v>
      </c>
      <c r="G11" s="198" t="s">
        <v>74</v>
      </c>
      <c r="H11" s="198" t="s">
        <v>75</v>
      </c>
      <c r="I11" s="198" t="s">
        <v>76</v>
      </c>
      <c r="J11" s="198" t="s">
        <v>77</v>
      </c>
      <c r="K11" s="198" t="s">
        <v>78</v>
      </c>
      <c r="L11" s="198" t="s">
        <v>79</v>
      </c>
      <c r="M11" s="198" t="s">
        <v>80</v>
      </c>
      <c r="N11" s="4" t="s">
        <v>0</v>
      </c>
    </row>
    <row r="12" spans="1:14" x14ac:dyDescent="0.2">
      <c r="A12" s="5" t="s">
        <v>8</v>
      </c>
      <c r="B12" s="44">
        <f t="shared" ref="B12:N12" si="2">B3/B9</f>
        <v>9.7129903877724633E-2</v>
      </c>
      <c r="C12" s="45">
        <f t="shared" si="2"/>
        <v>9.3112245101393251E-2</v>
      </c>
      <c r="D12" s="45">
        <f t="shared" si="2"/>
        <v>8.0081144799605236E-2</v>
      </c>
      <c r="E12" s="45">
        <f t="shared" si="2"/>
        <v>8.0343425009671343E-2</v>
      </c>
      <c r="F12" s="45">
        <f t="shared" si="2"/>
        <v>7.8796247553659896E-2</v>
      </c>
      <c r="G12" s="45">
        <f t="shared" si="2"/>
        <v>8.1007880823329895E-2</v>
      </c>
      <c r="H12" s="45">
        <f t="shared" si="2"/>
        <v>7.8532715382492735E-2</v>
      </c>
      <c r="I12" s="45">
        <f t="shared" si="2"/>
        <v>8.3843918327122388E-2</v>
      </c>
      <c r="J12" s="45">
        <f t="shared" si="2"/>
        <v>8.7454117002894169E-2</v>
      </c>
      <c r="K12" s="45">
        <f t="shared" si="2"/>
        <v>8.995886111351506E-2</v>
      </c>
      <c r="L12" s="45">
        <f t="shared" si="2"/>
        <v>8.0808627029591754E-2</v>
      </c>
      <c r="M12" s="45">
        <f t="shared" si="2"/>
        <v>7.7189193836760359E-2</v>
      </c>
      <c r="N12" s="45">
        <f t="shared" si="2"/>
        <v>8.378993724618182E-2</v>
      </c>
    </row>
    <row r="13" spans="1:14" x14ac:dyDescent="0.2">
      <c r="A13" s="5" t="s">
        <v>9</v>
      </c>
      <c r="B13" s="44">
        <f t="shared" ref="B13:N13" si="3">B4/B9</f>
        <v>0.11618607813850575</v>
      </c>
      <c r="C13" s="45">
        <f t="shared" si="3"/>
        <v>0.11994618729659748</v>
      </c>
      <c r="D13" s="45">
        <f t="shared" si="3"/>
        <v>0.10618125993749657</v>
      </c>
      <c r="E13" s="45">
        <f t="shared" si="3"/>
        <v>0.11377176538132307</v>
      </c>
      <c r="F13" s="45">
        <f t="shared" si="3"/>
        <v>0.10965470620869912</v>
      </c>
      <c r="G13" s="45">
        <f t="shared" si="3"/>
        <v>0.10417317859874305</v>
      </c>
      <c r="H13" s="45">
        <f t="shared" si="3"/>
        <v>0.10485211466235821</v>
      </c>
      <c r="I13" s="45">
        <f t="shared" si="3"/>
        <v>9.9802714321297781E-2</v>
      </c>
      <c r="J13" s="45">
        <f t="shared" si="3"/>
        <v>0.10391259445027004</v>
      </c>
      <c r="K13" s="45">
        <f t="shared" si="3"/>
        <v>9.3929217474633842E-2</v>
      </c>
      <c r="L13" s="45">
        <f t="shared" si="3"/>
        <v>9.4547401913241277E-2</v>
      </c>
      <c r="M13" s="45">
        <f t="shared" si="3"/>
        <v>9.5050080444363833E-2</v>
      </c>
      <c r="N13" s="45">
        <f t="shared" si="3"/>
        <v>0.10479978528698235</v>
      </c>
    </row>
    <row r="14" spans="1:14" x14ac:dyDescent="0.2">
      <c r="A14" s="5" t="s">
        <v>23</v>
      </c>
      <c r="B14" s="44">
        <f t="shared" ref="B14:N14" si="4">B5/B9</f>
        <v>3.4895477393134831E-2</v>
      </c>
      <c r="C14" s="45">
        <f t="shared" si="4"/>
        <v>9.0051906770368575E-2</v>
      </c>
      <c r="D14" s="45">
        <f t="shared" si="4"/>
        <v>8.783376281594385E-2</v>
      </c>
      <c r="E14" s="45">
        <f t="shared" si="4"/>
        <v>7.6472619893871205E-2</v>
      </c>
      <c r="F14" s="45">
        <f t="shared" si="4"/>
        <v>6.9000410369419507E-2</v>
      </c>
      <c r="G14" s="45">
        <f t="shared" si="4"/>
        <v>6.8955541515645258E-2</v>
      </c>
      <c r="H14" s="45">
        <f t="shared" si="4"/>
        <v>6.8498893527415408E-2</v>
      </c>
      <c r="I14" s="45">
        <f t="shared" si="4"/>
        <v>7.8357502979531313E-2</v>
      </c>
      <c r="J14" s="45">
        <f t="shared" si="4"/>
        <v>6.4837309349170161E-2</v>
      </c>
      <c r="K14" s="45">
        <f t="shared" si="4"/>
        <v>6.2556858838106133E-2</v>
      </c>
      <c r="L14" s="45">
        <f t="shared" si="4"/>
        <v>6.1168598282129824E-2</v>
      </c>
      <c r="M14" s="45">
        <f t="shared" si="4"/>
        <v>5.8086160271555672E-2</v>
      </c>
      <c r="N14" s="45">
        <f t="shared" si="4"/>
        <v>6.8401030592186524E-2</v>
      </c>
    </row>
    <row r="15" spans="1:14" ht="12" customHeight="1" x14ac:dyDescent="0.2">
      <c r="A15" s="5" t="s">
        <v>24</v>
      </c>
      <c r="B15" s="44">
        <f t="shared" ref="B15:N15" si="5">B6/B9</f>
        <v>0.38895488360519881</v>
      </c>
      <c r="C15" s="45">
        <f t="shared" si="5"/>
        <v>0.36860617283064551</v>
      </c>
      <c r="D15" s="45">
        <f t="shared" si="5"/>
        <v>0.39877186249246122</v>
      </c>
      <c r="E15" s="45">
        <f t="shared" si="5"/>
        <v>0.40609045119325254</v>
      </c>
      <c r="F15" s="45">
        <f t="shared" si="5"/>
        <v>0.40444662505806578</v>
      </c>
      <c r="G15" s="45">
        <f t="shared" si="5"/>
        <v>0.4065607022910917</v>
      </c>
      <c r="H15" s="45">
        <f t="shared" si="5"/>
        <v>0.4222837018108388</v>
      </c>
      <c r="I15" s="45">
        <f t="shared" si="5"/>
        <v>0.42588555776726278</v>
      </c>
      <c r="J15" s="45">
        <f t="shared" si="5"/>
        <v>0.42669831160732424</v>
      </c>
      <c r="K15" s="45">
        <f t="shared" si="5"/>
        <v>0.420857774278592</v>
      </c>
      <c r="L15" s="45">
        <f t="shared" si="5"/>
        <v>0.43092933845949888</v>
      </c>
      <c r="M15" s="45">
        <f t="shared" si="5"/>
        <v>0.43699928389204673</v>
      </c>
      <c r="N15" s="45">
        <f t="shared" si="5"/>
        <v>0.41226550638148846</v>
      </c>
    </row>
    <row r="16" spans="1:14" x14ac:dyDescent="0.2">
      <c r="A16" s="5" t="s">
        <v>1</v>
      </c>
      <c r="B16" s="44">
        <f t="shared" ref="B16:N16" si="6">B7/B9</f>
        <v>0.36283365698543607</v>
      </c>
      <c r="C16" s="45">
        <f t="shared" si="6"/>
        <v>0.32828348800099522</v>
      </c>
      <c r="D16" s="45">
        <f t="shared" si="6"/>
        <v>0.32713196995449312</v>
      </c>
      <c r="E16" s="45">
        <f t="shared" si="6"/>
        <v>0.3233217385218819</v>
      </c>
      <c r="F16" s="45">
        <f t="shared" si="6"/>
        <v>0.33810201081015562</v>
      </c>
      <c r="G16" s="45">
        <f t="shared" si="6"/>
        <v>0.33930269677119007</v>
      </c>
      <c r="H16" s="45">
        <f t="shared" si="6"/>
        <v>0.32583257461689485</v>
      </c>
      <c r="I16" s="45">
        <f t="shared" si="6"/>
        <v>0.31211030660478578</v>
      </c>
      <c r="J16" s="45">
        <f t="shared" si="6"/>
        <v>0.31709766759034147</v>
      </c>
      <c r="K16" s="45">
        <f t="shared" si="6"/>
        <v>0.33269728829515305</v>
      </c>
      <c r="L16" s="45">
        <f t="shared" si="6"/>
        <v>0.33254603431553825</v>
      </c>
      <c r="M16" s="45">
        <f t="shared" si="6"/>
        <v>0.33267528155527337</v>
      </c>
      <c r="N16" s="45">
        <f t="shared" si="6"/>
        <v>0.33074374049316074</v>
      </c>
    </row>
    <row r="17" spans="1:15" x14ac:dyDescent="0.2">
      <c r="A17" s="5"/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8"/>
      <c r="N17" s="45"/>
    </row>
    <row r="18" spans="1:15" ht="10.8" thickBot="1" x14ac:dyDescent="0.25">
      <c r="A18" s="12" t="s">
        <v>12</v>
      </c>
      <c r="B18" s="190">
        <f t="shared" ref="B18:J18" si="7">SUM(B12:B17)</f>
        <v>1</v>
      </c>
      <c r="C18" s="190">
        <f t="shared" si="7"/>
        <v>1</v>
      </c>
      <c r="D18" s="190">
        <f t="shared" si="7"/>
        <v>1</v>
      </c>
      <c r="E18" s="190">
        <f t="shared" si="7"/>
        <v>1</v>
      </c>
      <c r="F18" s="190">
        <f>SUM(F12:F17)</f>
        <v>0.99999999999999978</v>
      </c>
      <c r="G18" s="190">
        <f>SUM(G12:G17)</f>
        <v>1</v>
      </c>
      <c r="H18" s="190">
        <f>SUM(H12:H17)</f>
        <v>1</v>
      </c>
      <c r="I18" s="190">
        <f>SUM(I12:I17)</f>
        <v>1</v>
      </c>
      <c r="J18" s="190">
        <f t="shared" si="7"/>
        <v>1</v>
      </c>
      <c r="K18" s="190">
        <f>SUM(K12:K17)</f>
        <v>1</v>
      </c>
      <c r="L18" s="190">
        <f>SUM(L12:L17)</f>
        <v>1</v>
      </c>
      <c r="M18" s="190">
        <f>SUM(M12:M17)</f>
        <v>1</v>
      </c>
      <c r="N18" s="190">
        <f>SUM(N12:N17)</f>
        <v>1</v>
      </c>
    </row>
    <row r="19" spans="1:15" ht="1.5" customHeight="1" x14ac:dyDescent="0.2"/>
    <row r="20" spans="1:15" ht="2.25" customHeight="1" x14ac:dyDescent="0.2">
      <c r="A20" s="109"/>
      <c r="B20" s="198" t="s">
        <v>69</v>
      </c>
      <c r="C20" s="198" t="s">
        <v>70</v>
      </c>
      <c r="D20" s="198" t="s">
        <v>71</v>
      </c>
      <c r="E20" s="198" t="s">
        <v>72</v>
      </c>
      <c r="F20" s="198" t="s">
        <v>73</v>
      </c>
      <c r="G20" s="198" t="s">
        <v>74</v>
      </c>
      <c r="H20" s="198" t="s">
        <v>75</v>
      </c>
      <c r="I20" s="198" t="s">
        <v>76</v>
      </c>
      <c r="J20" s="198" t="s">
        <v>77</v>
      </c>
      <c r="K20" s="198" t="s">
        <v>78</v>
      </c>
      <c r="L20" s="198" t="s">
        <v>79</v>
      </c>
      <c r="M20" s="198" t="s">
        <v>80</v>
      </c>
      <c r="N20" s="109"/>
    </row>
    <row r="21" spans="1:15" x14ac:dyDescent="0.2">
      <c r="A21" s="16" t="s">
        <v>19</v>
      </c>
      <c r="B21" s="198" t="s">
        <v>69</v>
      </c>
      <c r="C21" s="198" t="s">
        <v>70</v>
      </c>
      <c r="D21" s="198" t="s">
        <v>71</v>
      </c>
      <c r="E21" s="198" t="s">
        <v>72</v>
      </c>
      <c r="F21" s="198" t="s">
        <v>73</v>
      </c>
      <c r="G21" s="198" t="s">
        <v>74</v>
      </c>
      <c r="H21" s="198" t="s">
        <v>75</v>
      </c>
      <c r="I21" s="198" t="s">
        <v>76</v>
      </c>
      <c r="J21" s="198" t="s">
        <v>77</v>
      </c>
      <c r="K21" s="198" t="s">
        <v>78</v>
      </c>
      <c r="L21" s="198" t="s">
        <v>79</v>
      </c>
      <c r="M21" s="198" t="s">
        <v>80</v>
      </c>
      <c r="N21" s="4" t="s">
        <v>0</v>
      </c>
    </row>
    <row r="22" spans="1:15" x14ac:dyDescent="0.2">
      <c r="A22" s="5" t="s">
        <v>8</v>
      </c>
      <c r="B22" s="7">
        <f>+'[3]Oct 2021'!$I$42</f>
        <v>398</v>
      </c>
      <c r="C22" s="7">
        <f>+'[3]Nov 2021'!$I$42</f>
        <v>412</v>
      </c>
      <c r="D22" s="7">
        <f>+'[3]Dec 2021'!$I$42</f>
        <v>334</v>
      </c>
      <c r="E22" s="7">
        <f>+'[3]Jan 2022'!$I$42</f>
        <v>346</v>
      </c>
      <c r="F22" s="7">
        <f>+'[3]Feb 2022'!$I$42</f>
        <v>345</v>
      </c>
      <c r="G22" s="7">
        <f>+'[3]Mar 2022'!$I$42</f>
        <v>446</v>
      </c>
      <c r="H22" s="7">
        <f>+'[3]Apr 2022'!$I$42</f>
        <v>378</v>
      </c>
      <c r="I22" s="7">
        <f>+'[3]May 2022'!$I$50</f>
        <v>354</v>
      </c>
      <c r="J22" s="7">
        <f>+'[3]Jun 2022'!$I$50</f>
        <v>410</v>
      </c>
      <c r="K22" s="7">
        <f>+'[3]Jul 2022'!$I$50</f>
        <v>389</v>
      </c>
      <c r="L22" s="7">
        <f>+'[3]Aug 2022'!$I$50</f>
        <v>423</v>
      </c>
      <c r="M22" s="7">
        <f>+'[3]Sep 2022'!$I$50</f>
        <v>370</v>
      </c>
      <c r="N22" s="7">
        <f t="shared" ref="N22:N26" si="8">SUM(B22:M22)</f>
        <v>4605</v>
      </c>
    </row>
    <row r="23" spans="1:15" x14ac:dyDescent="0.2">
      <c r="A23" s="5" t="s">
        <v>9</v>
      </c>
      <c r="B23" s="7">
        <f>+'[2]Oct 2021'!$I$43</f>
        <v>580</v>
      </c>
      <c r="C23" s="7">
        <f>+'[2]Nov 2021'!$I$42</f>
        <v>648</v>
      </c>
      <c r="D23" s="7">
        <f>+'[2]Dec 2021'!$I$42</f>
        <v>541</v>
      </c>
      <c r="E23" s="7">
        <f>+'[2]Jan 2022'!$I$42</f>
        <v>607</v>
      </c>
      <c r="F23" s="7">
        <f>+'[2]Feb 2022'!$I$43</f>
        <v>585</v>
      </c>
      <c r="G23" s="7">
        <f>+'[2]Mar 2022'!$I$42</f>
        <v>697</v>
      </c>
      <c r="H23" s="7">
        <f>+'[2]Apr 2022'!$I$42</f>
        <v>617</v>
      </c>
      <c r="I23" s="7">
        <f>+'[2]May 2022'!$I$46</f>
        <v>605</v>
      </c>
      <c r="J23" s="7">
        <f>+'[2]Jun 2022'!$I$46</f>
        <v>595</v>
      </c>
      <c r="K23" s="7">
        <f>+'[2]Jul 2022'!$I$46</f>
        <v>499</v>
      </c>
      <c r="L23" s="7">
        <f>+'[2]Aug 2022'!$I$46</f>
        <v>605</v>
      </c>
      <c r="M23" s="24">
        <f>+'[2]Sep 2022'!$I$46</f>
        <v>556</v>
      </c>
      <c r="N23" s="7">
        <f t="shared" si="8"/>
        <v>7135</v>
      </c>
    </row>
    <row r="24" spans="1:15" x14ac:dyDescent="0.2">
      <c r="A24" s="5" t="s">
        <v>23</v>
      </c>
      <c r="B24" s="7">
        <f>+'[1]OCT 2021'!$I$48</f>
        <v>174</v>
      </c>
      <c r="C24" s="7">
        <f>+'[1]NOV 2021'!$I$53</f>
        <v>487</v>
      </c>
      <c r="D24" s="7">
        <f>+'[1]DEC 2021'!$I$53</f>
        <v>450</v>
      </c>
      <c r="E24" s="7">
        <f>+'[1]JAN 2022'!$I$53</f>
        <v>408</v>
      </c>
      <c r="F24" s="7">
        <f>+'[1]FEB 2022'!$I$53</f>
        <v>368</v>
      </c>
      <c r="G24" s="7">
        <f>+'[1]MAR 2022'!$I$53</f>
        <v>466</v>
      </c>
      <c r="H24" s="7">
        <f>+'[1]APR 2022'!$I$53</f>
        <v>404</v>
      </c>
      <c r="I24" s="7">
        <f>+'[1]MAY 2022'!$I$55</f>
        <v>475</v>
      </c>
      <c r="J24" s="7">
        <f>+'[1]JUN 2022'!$I$55</f>
        <v>373</v>
      </c>
      <c r="K24" s="7">
        <f>+'[1]JUL 2022'!$I$55</f>
        <v>332</v>
      </c>
      <c r="L24" s="7">
        <f>+'[1]AUG 2022'!$I$55</f>
        <v>392</v>
      </c>
      <c r="M24" s="7">
        <f>+'[1]SEP 2022'!$I$55</f>
        <v>341</v>
      </c>
      <c r="N24" s="7">
        <f>SUM(B24:M24)</f>
        <v>4670</v>
      </c>
    </row>
    <row r="25" spans="1:15" ht="11.25" customHeight="1" x14ac:dyDescent="0.2">
      <c r="A25" s="5" t="s">
        <v>24</v>
      </c>
      <c r="B25" s="7">
        <f>+'[4]OCT 2021'!$I$78</f>
        <v>1802</v>
      </c>
      <c r="C25" s="7">
        <f>+'[4]NOV 2021'!$I$68</f>
        <v>1835</v>
      </c>
      <c r="D25" s="7">
        <f>+'[4]DEC 2021'!$I$68</f>
        <v>1880</v>
      </c>
      <c r="E25" s="7">
        <f>+'[4]JAN 2022'!$I$68</f>
        <v>1994</v>
      </c>
      <c r="F25" s="7">
        <f>+'[4]FEB 2022'!$I$68</f>
        <v>1998</v>
      </c>
      <c r="G25" s="7">
        <f>+'[4]MAR 2022'!$I$68</f>
        <v>2529</v>
      </c>
      <c r="H25" s="7">
        <f>+'[4]APR 2022'!$I$68</f>
        <v>2307</v>
      </c>
      <c r="I25" s="7">
        <f>+'[4]MAY 2022'!$I$67</f>
        <v>2376</v>
      </c>
      <c r="J25" s="7">
        <f>+'[4]JUN 2022'!$I$67</f>
        <v>2275</v>
      </c>
      <c r="K25" s="7">
        <f>+'[4]JUL 2022'!$I$67</f>
        <v>2062</v>
      </c>
      <c r="L25" s="7">
        <f>+'[4]AUG 2022'!$I$67</f>
        <v>2552</v>
      </c>
      <c r="M25" s="7">
        <f>+'[4]SEP 2022'!$I$67</f>
        <v>2366</v>
      </c>
      <c r="N25" s="7">
        <f t="shared" si="8"/>
        <v>25976</v>
      </c>
    </row>
    <row r="26" spans="1:15" x14ac:dyDescent="0.2">
      <c r="A26" s="5" t="s">
        <v>1</v>
      </c>
      <c r="B26" s="7">
        <f>+'[5]OCT 2021'!$I$62</f>
        <v>1822</v>
      </c>
      <c r="C26" s="7">
        <f>+'[5]NOV 2021'!$I$64</f>
        <v>1766</v>
      </c>
      <c r="D26" s="7">
        <f>+'[5]DEC 2021'!$I$64</f>
        <v>1673</v>
      </c>
      <c r="E26" s="7">
        <f>+'[5]JAN 2022'!$I$64</f>
        <v>1722</v>
      </c>
      <c r="F26" s="7">
        <f>+'[5]FEB 2022'!$I$64</f>
        <v>1810</v>
      </c>
      <c r="G26" s="7">
        <f>+'[5]MAR 2022'!$I$64</f>
        <v>2282</v>
      </c>
      <c r="H26" s="7">
        <f>+'[5]APR 2022'!$I$62</f>
        <v>1931</v>
      </c>
      <c r="I26" s="7">
        <f>+'[5]MAY 2022'!$I$56</f>
        <v>1889</v>
      </c>
      <c r="J26" s="7">
        <f>+'[5]JUN 2022'!$I$56</f>
        <v>1827</v>
      </c>
      <c r="K26" s="7">
        <f>+'[5]JUL 2022'!$I$56</f>
        <v>1761</v>
      </c>
      <c r="L26" s="7">
        <f>+'[5]AUG 2022'!$I$56</f>
        <v>2130</v>
      </c>
      <c r="M26" s="7">
        <f>+'[5]SEP 2022'!$I$56</f>
        <v>1945</v>
      </c>
      <c r="N26" s="7">
        <f t="shared" si="8"/>
        <v>22558</v>
      </c>
    </row>
    <row r="27" spans="1:15" x14ac:dyDescent="0.2">
      <c r="A27" s="5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5" x14ac:dyDescent="0.2">
      <c r="A28" s="6" t="s">
        <v>11</v>
      </c>
      <c r="B28" s="159">
        <f>SUM(B22:B27)</f>
        <v>4776</v>
      </c>
      <c r="C28" s="159">
        <f t="shared" ref="C28:J28" si="9">SUM(C22:C27)</f>
        <v>5148</v>
      </c>
      <c r="D28" s="159">
        <f t="shared" ref="D28:I28" si="10">SUM(D22:D27)</f>
        <v>4878</v>
      </c>
      <c r="E28" s="159">
        <f t="shared" si="10"/>
        <v>5077</v>
      </c>
      <c r="F28" s="159">
        <f t="shared" si="10"/>
        <v>5106</v>
      </c>
      <c r="G28" s="159">
        <f t="shared" si="10"/>
        <v>6420</v>
      </c>
      <c r="H28" s="159">
        <f t="shared" si="10"/>
        <v>5637</v>
      </c>
      <c r="I28" s="159">
        <f t="shared" si="10"/>
        <v>5699</v>
      </c>
      <c r="J28" s="159">
        <f t="shared" si="9"/>
        <v>5480</v>
      </c>
      <c r="K28" s="159">
        <f>SUM(K22:K27)</f>
        <v>5043</v>
      </c>
      <c r="L28" s="159">
        <f>SUM(L22:L27)</f>
        <v>6102</v>
      </c>
      <c r="M28" s="159">
        <f>SUM(M22:M27)</f>
        <v>5578</v>
      </c>
      <c r="N28" s="159">
        <f>SUM(N22:N27)</f>
        <v>64944</v>
      </c>
      <c r="O28" s="191"/>
    </row>
    <row r="29" spans="1:15" ht="3" customHeight="1" x14ac:dyDescent="0.2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</row>
    <row r="30" spans="1:15" x14ac:dyDescent="0.2">
      <c r="A30" s="16" t="s">
        <v>20</v>
      </c>
      <c r="B30" s="198" t="s">
        <v>69</v>
      </c>
      <c r="C30" s="198" t="s">
        <v>70</v>
      </c>
      <c r="D30" s="198" t="s">
        <v>71</v>
      </c>
      <c r="E30" s="198" t="s">
        <v>72</v>
      </c>
      <c r="F30" s="198" t="s">
        <v>73</v>
      </c>
      <c r="G30" s="198" t="s">
        <v>74</v>
      </c>
      <c r="H30" s="198" t="s">
        <v>75</v>
      </c>
      <c r="I30" s="198" t="s">
        <v>76</v>
      </c>
      <c r="J30" s="198" t="s">
        <v>77</v>
      </c>
      <c r="K30" s="198" t="s">
        <v>78</v>
      </c>
      <c r="L30" s="198" t="s">
        <v>79</v>
      </c>
      <c r="M30" s="198" t="s">
        <v>80</v>
      </c>
      <c r="N30" s="4" t="s">
        <v>0</v>
      </c>
    </row>
    <row r="31" spans="1:15" x14ac:dyDescent="0.2">
      <c r="A31" s="5" t="s">
        <v>8</v>
      </c>
      <c r="B31" s="45">
        <f t="shared" ref="B31:N31" si="11">B22/B28</f>
        <v>8.3333333333333329E-2</v>
      </c>
      <c r="C31" s="45">
        <f t="shared" si="11"/>
        <v>8.0031080031080032E-2</v>
      </c>
      <c r="D31" s="45">
        <f t="shared" si="11"/>
        <v>6.8470684706847071E-2</v>
      </c>
      <c r="E31" s="45">
        <f t="shared" si="11"/>
        <v>6.8150482568445928E-2</v>
      </c>
      <c r="F31" s="45">
        <f t="shared" si="11"/>
        <v>6.7567567567567571E-2</v>
      </c>
      <c r="G31" s="45">
        <f t="shared" si="11"/>
        <v>6.9470404984423681E-2</v>
      </c>
      <c r="H31" s="45">
        <f t="shared" si="11"/>
        <v>6.7056945183608302E-2</v>
      </c>
      <c r="I31" s="45">
        <f>I22/I28</f>
        <v>6.2116160729952623E-2</v>
      </c>
      <c r="J31" s="45">
        <f t="shared" si="11"/>
        <v>7.4817518248175188E-2</v>
      </c>
      <c r="K31" s="45">
        <f t="shared" si="11"/>
        <v>7.713662502478684E-2</v>
      </c>
      <c r="L31" s="45">
        <f t="shared" si="11"/>
        <v>6.9321533923303841E-2</v>
      </c>
      <c r="M31" s="45">
        <f t="shared" si="11"/>
        <v>6.6332018644675514E-2</v>
      </c>
      <c r="N31" s="45">
        <f t="shared" si="11"/>
        <v>7.0907243163340725E-2</v>
      </c>
    </row>
    <row r="32" spans="1:15" x14ac:dyDescent="0.2">
      <c r="A32" s="5" t="s">
        <v>9</v>
      </c>
      <c r="B32" s="45">
        <f t="shared" ref="B32:N32" si="12">B23/B28</f>
        <v>0.12144053601340034</v>
      </c>
      <c r="C32" s="45">
        <f t="shared" si="12"/>
        <v>0.12587412587412589</v>
      </c>
      <c r="D32" s="45">
        <f t="shared" si="12"/>
        <v>0.11090610906109061</v>
      </c>
      <c r="E32" s="45">
        <f t="shared" si="12"/>
        <v>0.11955879456371873</v>
      </c>
      <c r="F32" s="45">
        <f t="shared" si="12"/>
        <v>0.1145710928319624</v>
      </c>
      <c r="G32" s="45">
        <f t="shared" si="12"/>
        <v>0.10856697819314642</v>
      </c>
      <c r="H32" s="45">
        <f t="shared" si="12"/>
        <v>0.10945538406954053</v>
      </c>
      <c r="I32" s="45">
        <f t="shared" si="12"/>
        <v>0.10615897525881733</v>
      </c>
      <c r="J32" s="45">
        <f t="shared" si="12"/>
        <v>0.10857664233576643</v>
      </c>
      <c r="K32" s="45">
        <f t="shared" si="12"/>
        <v>9.894903827087051E-2</v>
      </c>
      <c r="L32" s="45">
        <f t="shared" si="12"/>
        <v>9.9147820386758442E-2</v>
      </c>
      <c r="M32" s="45">
        <f t="shared" si="12"/>
        <v>9.9677303693079963E-2</v>
      </c>
      <c r="N32" s="45">
        <f t="shared" si="12"/>
        <v>0.10986388272973639</v>
      </c>
    </row>
    <row r="33" spans="1:14" x14ac:dyDescent="0.2">
      <c r="A33" s="5" t="s">
        <v>23</v>
      </c>
      <c r="B33" s="45">
        <f t="shared" ref="B33:N33" si="13">B24/B28</f>
        <v>3.6432160804020099E-2</v>
      </c>
      <c r="C33" s="45">
        <f t="shared" si="13"/>
        <v>9.4599844599844593E-2</v>
      </c>
      <c r="D33" s="45">
        <f t="shared" si="13"/>
        <v>9.2250922509225092E-2</v>
      </c>
      <c r="E33" s="45">
        <f t="shared" si="13"/>
        <v>8.0362418751231041E-2</v>
      </c>
      <c r="F33" s="45">
        <f t="shared" si="13"/>
        <v>7.2072072072072071E-2</v>
      </c>
      <c r="G33" s="45">
        <f t="shared" si="13"/>
        <v>7.2585669781931469E-2</v>
      </c>
      <c r="H33" s="45">
        <f t="shared" si="13"/>
        <v>7.1669327656554899E-2</v>
      </c>
      <c r="I33" s="45">
        <f t="shared" si="13"/>
        <v>8.3347955781716096E-2</v>
      </c>
      <c r="J33" s="45">
        <f t="shared" si="13"/>
        <v>6.8065693430656937E-2</v>
      </c>
      <c r="K33" s="45">
        <f t="shared" si="13"/>
        <v>6.5833829069998018E-2</v>
      </c>
      <c r="L33" s="45">
        <f t="shared" si="13"/>
        <v>6.4241232382825308E-2</v>
      </c>
      <c r="M33" s="45">
        <f t="shared" si="13"/>
        <v>6.1133022588741481E-2</v>
      </c>
      <c r="N33" s="45">
        <f t="shared" si="13"/>
        <v>7.1908105444690812E-2</v>
      </c>
    </row>
    <row r="34" spans="1:14" ht="12" customHeight="1" x14ac:dyDescent="0.2">
      <c r="A34" s="5" t="s">
        <v>24</v>
      </c>
      <c r="B34" s="45">
        <f t="shared" ref="B34:N34" si="14">B25/B28</f>
        <v>0.37730318257956447</v>
      </c>
      <c r="C34" s="45">
        <f t="shared" si="14"/>
        <v>0.35644910644910643</v>
      </c>
      <c r="D34" s="45">
        <f t="shared" si="14"/>
        <v>0.38540385403854038</v>
      </c>
      <c r="E34" s="45">
        <f t="shared" si="14"/>
        <v>0.39275162497537919</v>
      </c>
      <c r="F34" s="45">
        <f t="shared" si="14"/>
        <v>0.39130434782608697</v>
      </c>
      <c r="G34" s="45">
        <f t="shared" si="14"/>
        <v>0.39392523364485982</v>
      </c>
      <c r="H34" s="45">
        <f t="shared" si="14"/>
        <v>0.40926024481106971</v>
      </c>
      <c r="I34" s="45">
        <f t="shared" si="14"/>
        <v>0.41691524828917353</v>
      </c>
      <c r="J34" s="45">
        <f t="shared" si="14"/>
        <v>0.41514598540145986</v>
      </c>
      <c r="K34" s="45">
        <f t="shared" si="14"/>
        <v>0.40888360103113225</v>
      </c>
      <c r="L34" s="45">
        <f t="shared" si="14"/>
        <v>0.41822353326778106</v>
      </c>
      <c r="M34" s="45">
        <f t="shared" si="14"/>
        <v>0.42416636787378986</v>
      </c>
      <c r="N34" s="45">
        <f t="shared" si="14"/>
        <v>0.39997536338999756</v>
      </c>
    </row>
    <row r="35" spans="1:14" x14ac:dyDescent="0.2">
      <c r="A35" s="5" t="s">
        <v>1</v>
      </c>
      <c r="B35" s="45">
        <f t="shared" ref="B35:N35" si="15">B26/B28</f>
        <v>0.38149078726968172</v>
      </c>
      <c r="C35" s="45">
        <f t="shared" si="15"/>
        <v>0.34304584304584307</v>
      </c>
      <c r="D35" s="45">
        <f t="shared" si="15"/>
        <v>0.34296842968429686</v>
      </c>
      <c r="E35" s="45">
        <f t="shared" si="15"/>
        <v>0.33917667914122512</v>
      </c>
      <c r="F35" s="45">
        <f t="shared" si="15"/>
        <v>0.354484919702311</v>
      </c>
      <c r="G35" s="45">
        <f t="shared" si="15"/>
        <v>0.35545171339563864</v>
      </c>
      <c r="H35" s="45">
        <f t="shared" si="15"/>
        <v>0.34255809827922656</v>
      </c>
      <c r="I35" s="45">
        <f t="shared" si="15"/>
        <v>0.33146165994034044</v>
      </c>
      <c r="J35" s="45">
        <f t="shared" si="15"/>
        <v>0.33339416058394161</v>
      </c>
      <c r="K35" s="45">
        <f t="shared" si="15"/>
        <v>0.3491969066032124</v>
      </c>
      <c r="L35" s="45">
        <f t="shared" si="15"/>
        <v>0.34906588003933137</v>
      </c>
      <c r="M35" s="45">
        <f t="shared" si="15"/>
        <v>0.34869128719971315</v>
      </c>
      <c r="N35" s="45">
        <f t="shared" si="15"/>
        <v>0.34734540527223456</v>
      </c>
    </row>
    <row r="36" spans="1:14" x14ac:dyDescent="0.2">
      <c r="A36" s="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 x14ac:dyDescent="0.2">
      <c r="A37" s="10" t="s">
        <v>12</v>
      </c>
      <c r="B37" s="192">
        <f t="shared" ref="B37:F37" si="16">SUM(B31:B36)</f>
        <v>1</v>
      </c>
      <c r="C37" s="192">
        <f t="shared" si="16"/>
        <v>1</v>
      </c>
      <c r="D37" s="192">
        <f t="shared" si="16"/>
        <v>1</v>
      </c>
      <c r="E37" s="192">
        <f t="shared" si="16"/>
        <v>1</v>
      </c>
      <c r="F37" s="192">
        <f t="shared" si="16"/>
        <v>1</v>
      </c>
      <c r="G37" s="192">
        <f>SUM(G31:G36)</f>
        <v>1</v>
      </c>
      <c r="H37" s="192">
        <f>SUM(H31:H36)</f>
        <v>1</v>
      </c>
      <c r="I37" s="192">
        <f>SUM(I31:I36)</f>
        <v>1</v>
      </c>
      <c r="J37" s="192">
        <f t="shared" ref="J37" si="17">SUM(J31:J36)</f>
        <v>1</v>
      </c>
      <c r="K37" s="192">
        <f>SUM(K31:K36)</f>
        <v>1</v>
      </c>
      <c r="L37" s="192">
        <f>SUM(L31:L36)</f>
        <v>1</v>
      </c>
      <c r="M37" s="192">
        <f>SUM(M31:M36)</f>
        <v>1</v>
      </c>
      <c r="N37" s="192">
        <f>SUM(N31:N36)</f>
        <v>1</v>
      </c>
    </row>
    <row r="38" spans="1:14" ht="2.25" customHeight="1" x14ac:dyDescent="0.2">
      <c r="A38" s="14"/>
      <c r="B38" s="37"/>
      <c r="C38" s="40"/>
      <c r="D38" s="41"/>
      <c r="E38" s="42"/>
      <c r="F38" s="43"/>
      <c r="G38" s="30"/>
      <c r="H38" s="31"/>
      <c r="I38" s="32"/>
      <c r="J38" s="33"/>
      <c r="K38" s="34"/>
      <c r="L38" s="35"/>
      <c r="M38" s="36"/>
      <c r="N38" s="14"/>
    </row>
    <row r="39" spans="1:14" x14ac:dyDescent="0.2">
      <c r="A39" s="16" t="s">
        <v>10</v>
      </c>
      <c r="B39" s="198" t="s">
        <v>69</v>
      </c>
      <c r="C39" s="198" t="s">
        <v>70</v>
      </c>
      <c r="D39" s="198" t="s">
        <v>71</v>
      </c>
      <c r="E39" s="198" t="s">
        <v>72</v>
      </c>
      <c r="F39" s="198" t="s">
        <v>73</v>
      </c>
      <c r="G39" s="198" t="s">
        <v>74</v>
      </c>
      <c r="H39" s="198" t="s">
        <v>75</v>
      </c>
      <c r="I39" s="198" t="s">
        <v>76</v>
      </c>
      <c r="J39" s="198" t="s">
        <v>77</v>
      </c>
      <c r="K39" s="198" t="s">
        <v>78</v>
      </c>
      <c r="L39" s="198" t="s">
        <v>79</v>
      </c>
      <c r="M39" s="198" t="s">
        <v>80</v>
      </c>
      <c r="N39" s="4" t="s">
        <v>0</v>
      </c>
    </row>
    <row r="40" spans="1:14" x14ac:dyDescent="0.2">
      <c r="A40" s="5" t="s">
        <v>8</v>
      </c>
      <c r="B40" s="171">
        <f t="shared" ref="B40:N40" si="18">B3/B22</f>
        <v>113.92964824120602</v>
      </c>
      <c r="C40" s="171">
        <f t="shared" si="18"/>
        <v>113.36</v>
      </c>
      <c r="D40" s="171">
        <f t="shared" si="18"/>
        <v>113.69940119760479</v>
      </c>
      <c r="E40" s="171">
        <f t="shared" si="18"/>
        <v>114.67052023121387</v>
      </c>
      <c r="F40" s="171">
        <f t="shared" si="18"/>
        <v>113.35999999999999</v>
      </c>
      <c r="G40" s="171">
        <f t="shared" si="18"/>
        <v>113.61417040358744</v>
      </c>
      <c r="H40" s="171">
        <f>H3/H22</f>
        <v>114.25968253968254</v>
      </c>
      <c r="I40" s="171">
        <f t="shared" si="18"/>
        <v>132.89378531073447</v>
      </c>
      <c r="J40" s="171">
        <f t="shared" si="18"/>
        <v>114.18946341463415</v>
      </c>
      <c r="K40" s="171">
        <f t="shared" si="18"/>
        <v>113.94282776349615</v>
      </c>
      <c r="L40" s="171">
        <f t="shared" si="18"/>
        <v>113.89598108747045</v>
      </c>
      <c r="M40" s="171">
        <f t="shared" si="18"/>
        <v>113.35999999999999</v>
      </c>
      <c r="N40" s="171">
        <f t="shared" si="18"/>
        <v>115.30472095548316</v>
      </c>
    </row>
    <row r="41" spans="1:14" x14ac:dyDescent="0.2">
      <c r="A41" s="5" t="s">
        <v>9</v>
      </c>
      <c r="B41" s="171">
        <f t="shared" ref="B41:N41" si="19">B4/B23</f>
        <v>93.517517241379323</v>
      </c>
      <c r="C41" s="171">
        <f t="shared" si="19"/>
        <v>92.845679012345684</v>
      </c>
      <c r="D41" s="171">
        <f t="shared" si="19"/>
        <v>93.073271719038814</v>
      </c>
      <c r="E41" s="171">
        <f t="shared" si="19"/>
        <v>92.56</v>
      </c>
      <c r="F41" s="171">
        <f t="shared" si="19"/>
        <v>93.034666666666666</v>
      </c>
      <c r="G41" s="171">
        <f t="shared" si="19"/>
        <v>93.489583931133424</v>
      </c>
      <c r="H41" s="171">
        <f t="shared" si="19"/>
        <v>93.460097244732566</v>
      </c>
      <c r="I41" s="171">
        <f t="shared" si="19"/>
        <v>92.56</v>
      </c>
      <c r="J41" s="171">
        <f t="shared" si="19"/>
        <v>93.493378151260501</v>
      </c>
      <c r="K41" s="171">
        <f t="shared" si="19"/>
        <v>92.745490981963925</v>
      </c>
      <c r="L41" s="171">
        <f t="shared" si="19"/>
        <v>93.171966942148757</v>
      </c>
      <c r="M41" s="171">
        <f t="shared" si="19"/>
        <v>92.892949640287782</v>
      </c>
      <c r="N41" s="171">
        <f t="shared" si="19"/>
        <v>93.078906797477231</v>
      </c>
    </row>
    <row r="42" spans="1:14" x14ac:dyDescent="0.2">
      <c r="A42" s="5" t="s">
        <v>23</v>
      </c>
      <c r="B42" s="171">
        <f t="shared" ref="B42:N42" si="20">B5/B24</f>
        <v>93.623908045977004</v>
      </c>
      <c r="C42" s="171">
        <f t="shared" si="20"/>
        <v>92.750061601642727</v>
      </c>
      <c r="D42" s="171">
        <f t="shared" si="20"/>
        <v>92.56</v>
      </c>
      <c r="E42" s="171">
        <f t="shared" si="20"/>
        <v>92.56</v>
      </c>
      <c r="F42" s="171">
        <f t="shared" si="20"/>
        <v>93.063043478260866</v>
      </c>
      <c r="G42" s="171">
        <f t="shared" si="20"/>
        <v>92.56</v>
      </c>
      <c r="H42" s="171">
        <f t="shared" si="20"/>
        <v>93.247326732673287</v>
      </c>
      <c r="I42" s="171">
        <f t="shared" si="20"/>
        <v>92.56</v>
      </c>
      <c r="J42" s="171">
        <f t="shared" si="20"/>
        <v>93.056300268096521</v>
      </c>
      <c r="K42" s="171">
        <f t="shared" si="20"/>
        <v>92.838795180722897</v>
      </c>
      <c r="L42" s="171">
        <f t="shared" si="20"/>
        <v>93.032244897959188</v>
      </c>
      <c r="M42" s="171">
        <f t="shared" si="20"/>
        <v>92.56</v>
      </c>
      <c r="N42" s="171">
        <f t="shared" si="20"/>
        <v>92.817661670235552</v>
      </c>
    </row>
    <row r="43" spans="1:14" ht="12" customHeight="1" x14ac:dyDescent="0.2">
      <c r="A43" s="5" t="s">
        <v>24</v>
      </c>
      <c r="B43" s="171">
        <f t="shared" ref="B43:N43" si="21">B6/B25</f>
        <v>100.76537180910098</v>
      </c>
      <c r="C43" s="171">
        <f t="shared" si="21"/>
        <v>100.75736239782017</v>
      </c>
      <c r="D43" s="171">
        <f t="shared" si="21"/>
        <v>100.58680851063831</v>
      </c>
      <c r="E43" s="171">
        <f t="shared" si="21"/>
        <v>100.57155466399198</v>
      </c>
      <c r="F43" s="171">
        <f t="shared" si="21"/>
        <v>100.47063063063062</v>
      </c>
      <c r="G43" s="171">
        <f t="shared" si="21"/>
        <v>100.55800711743773</v>
      </c>
      <c r="H43" s="171">
        <f t="shared" si="21"/>
        <v>100.66788036410924</v>
      </c>
      <c r="I43" s="171">
        <f t="shared" si="21"/>
        <v>100.57333333333332</v>
      </c>
      <c r="J43" s="171">
        <f t="shared" si="21"/>
        <v>100.40819340659341</v>
      </c>
      <c r="K43" s="171">
        <f t="shared" si="21"/>
        <v>100.56325897187197</v>
      </c>
      <c r="L43" s="171">
        <f t="shared" si="21"/>
        <v>100.67379310344828</v>
      </c>
      <c r="M43" s="171">
        <f t="shared" si="21"/>
        <v>100.36240067624684</v>
      </c>
      <c r="N43" s="171">
        <f t="shared" si="21"/>
        <v>100.57489374807514</v>
      </c>
    </row>
    <row r="44" spans="1:14" x14ac:dyDescent="0.2">
      <c r="A44" s="5" t="s">
        <v>1</v>
      </c>
      <c r="B44" s="171">
        <f t="shared" ref="B44:N44" si="22">B7/B26</f>
        <v>92.966410537870487</v>
      </c>
      <c r="C44" s="171">
        <f t="shared" si="22"/>
        <v>93.241359003397505</v>
      </c>
      <c r="D44" s="171">
        <f t="shared" si="22"/>
        <v>92.725977286312016</v>
      </c>
      <c r="E44" s="171">
        <f t="shared" si="22"/>
        <v>92.721254355400703</v>
      </c>
      <c r="F44" s="171">
        <f t="shared" si="22"/>
        <v>92.713414364640883</v>
      </c>
      <c r="G44" s="171">
        <f t="shared" si="22"/>
        <v>93.006170026292722</v>
      </c>
      <c r="H44" s="171">
        <f t="shared" si="22"/>
        <v>92.799668565510103</v>
      </c>
      <c r="I44" s="171">
        <f t="shared" si="22"/>
        <v>92.706998411858123</v>
      </c>
      <c r="J44" s="171">
        <f t="shared" si="22"/>
        <v>92.914636015325655</v>
      </c>
      <c r="K44" s="171">
        <f t="shared" si="22"/>
        <v>93.085610448608733</v>
      </c>
      <c r="L44" s="171">
        <f t="shared" si="22"/>
        <v>93.08146478873239</v>
      </c>
      <c r="M44" s="171">
        <f t="shared" si="22"/>
        <v>92.940709511568116</v>
      </c>
      <c r="N44" s="171">
        <f t="shared" si="22"/>
        <v>92.912875254898495</v>
      </c>
    </row>
    <row r="45" spans="1:14" x14ac:dyDescent="0.2">
      <c r="A45" s="5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</row>
    <row r="46" spans="1:14" x14ac:dyDescent="0.2">
      <c r="A46" s="93" t="s">
        <v>10</v>
      </c>
      <c r="B46" s="157">
        <f>B9/B28</f>
        <v>97.746800670016739</v>
      </c>
      <c r="C46" s="174">
        <f t="shared" ref="C46:N46" si="23">C9/C28</f>
        <v>97.434265734265736</v>
      </c>
      <c r="D46" s="174">
        <f t="shared" si="23"/>
        <v>97.214842148421482</v>
      </c>
      <c r="E46" s="174">
        <f t="shared" si="23"/>
        <v>97.268087453220403</v>
      </c>
      <c r="F46" s="174">
        <f>F9/F28</f>
        <v>97.205891108499813</v>
      </c>
      <c r="G46" s="174">
        <f>G9/G28</f>
        <v>97.432772585669781</v>
      </c>
      <c r="H46" s="174">
        <f>H9/H28</f>
        <v>97.563228667731067</v>
      </c>
      <c r="I46" s="174">
        <f t="shared" si="23"/>
        <v>98.454985085102649</v>
      </c>
      <c r="J46" s="174">
        <f t="shared" si="23"/>
        <v>97.689766423357653</v>
      </c>
      <c r="K46" s="174">
        <f>K9/K28</f>
        <v>97.702050366845114</v>
      </c>
      <c r="L46" s="174">
        <f>L9/L28</f>
        <v>97.705460504752537</v>
      </c>
      <c r="M46" s="174">
        <f t="shared" si="23"/>
        <v>97.415159555396201</v>
      </c>
      <c r="N46" s="174">
        <f t="shared" si="23"/>
        <v>97.576632175412669</v>
      </c>
    </row>
    <row r="47" spans="1:14" x14ac:dyDescent="0.2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</row>
    <row r="58" spans="11:11" x14ac:dyDescent="0.2">
      <c r="K58" s="1" t="s">
        <v>81</v>
      </c>
    </row>
  </sheetData>
  <pageMargins left="0.5" right="0.5" top="0.5" bottom="0.5" header="0.25" footer="0.25"/>
  <pageSetup scale="90" orientation="landscape" r:id="rId1"/>
  <headerFooter differentOddEven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Summary</vt:lpstr>
      <vt:lpstr>Group 1 ITE</vt:lpstr>
      <vt:lpstr>Group 1 Cat 2 ITE -Rechargeable</vt:lpstr>
      <vt:lpstr>Group 2 BTE</vt:lpstr>
      <vt:lpstr>Group 2 Cat 2 BTE -Rechargeable</vt:lpstr>
      <vt:lpstr>Group 3 RIC</vt:lpstr>
      <vt:lpstr>Group 3- RIC - R</vt:lpstr>
      <vt:lpstr>Group 4 Wireless</vt:lpstr>
      <vt:lpstr>Group 6 Remotes</vt:lpstr>
      <vt:lpstr>Group 7 - CROS Non-R</vt:lpstr>
      <vt:lpstr>Group 7 CROS- R</vt:lpstr>
      <vt:lpstr>Group 8 CI Comp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Procurement Distribution Dec 2019</dc:title>
  <dc:creator/>
  <cp:lastModifiedBy/>
  <dcterms:created xsi:type="dcterms:W3CDTF">2020-01-14T21:41:36Z</dcterms:created>
  <dcterms:modified xsi:type="dcterms:W3CDTF">2022-11-08T21:22:13Z</dcterms:modified>
</cp:coreProperties>
</file>