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7091A349-A6FA-4456-BD53-8CC29B6BFC27}" xr6:coauthVersionLast="47" xr6:coauthVersionMax="47" xr10:uidLastSave="{00000000-0000-0000-0000-000000000000}"/>
  <bookViews>
    <workbookView xWindow="-120" yWindow="-120" windowWidth="29040" windowHeight="15840" tabRatio="937" firstSheet="1" activeTab="11" xr2:uid="{00000000-000D-0000-FFFF-FFFF00000000}"/>
  </bookViews>
  <sheets>
    <sheet name="Summary" sheetId="1" r:id="rId1"/>
    <sheet name="Group 1 ITE" sheetId="2" r:id="rId2"/>
    <sheet name="Group 1 Cat 2 ITE -Rechargeable" sheetId="11" r:id="rId3"/>
    <sheet name="Group 2 BTE" sheetId="3" r:id="rId4"/>
    <sheet name="Group 2 Cat 2 BTE -Rechargeable" sheetId="8" r:id="rId5"/>
    <sheet name="Group 3 RIC" sheetId="4" r:id="rId6"/>
    <sheet name="Group 3- RIC - R" sheetId="9" r:id="rId7"/>
    <sheet name="Group 4 Wireless" sheetId="7" r:id="rId8"/>
    <sheet name="Group 6 Remotes" sheetId="6" r:id="rId9"/>
    <sheet name="Group 7 - CROS Non-R" sheetId="5" r:id="rId10"/>
    <sheet name="Group 7 CROS- R" sheetId="10" r:id="rId11"/>
    <sheet name="Group 8 CI Comp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5" l="1"/>
  <c r="M37" i="2"/>
  <c r="M9" i="2"/>
  <c r="M6" i="5" l="1"/>
  <c r="M26" i="4"/>
  <c r="M20" i="10" l="1"/>
  <c r="M18" i="11"/>
  <c r="L3" i="4" l="1"/>
  <c r="L26" i="4"/>
  <c r="L20" i="10" l="1"/>
  <c r="L19" i="10" l="1"/>
  <c r="L31" i="7"/>
  <c r="L22" i="7"/>
  <c r="L23" i="4"/>
  <c r="L4" i="4"/>
  <c r="L3" i="10" l="1"/>
  <c r="L19" i="5"/>
  <c r="L3" i="5"/>
  <c r="L23" i="6"/>
  <c r="L4" i="6"/>
  <c r="L13" i="7"/>
  <c r="L4" i="7"/>
  <c r="L20" i="9"/>
  <c r="M7" i="9"/>
  <c r="M7" i="4"/>
  <c r="L7" i="4"/>
  <c r="M23" i="8"/>
  <c r="L23" i="8"/>
  <c r="M7" i="3"/>
  <c r="L7" i="3"/>
  <c r="L18" i="11"/>
  <c r="L7" i="9" l="1"/>
  <c r="L4" i="9"/>
  <c r="I23" i="4"/>
  <c r="K5" i="9"/>
  <c r="K6" i="10" l="1"/>
  <c r="J7" i="7" l="1"/>
  <c r="K18" i="11"/>
  <c r="K23" i="8"/>
  <c r="K20" i="10" l="1"/>
  <c r="K178" i="1" s="1"/>
  <c r="J20" i="10"/>
  <c r="K7" i="3" l="1"/>
  <c r="J6" i="10" l="1"/>
  <c r="J7" i="4"/>
  <c r="J3" i="10" l="1"/>
  <c r="M22" i="10" l="1"/>
  <c r="L22" i="10"/>
  <c r="K22" i="10"/>
  <c r="J22" i="10"/>
  <c r="I22" i="10"/>
  <c r="M6" i="10"/>
  <c r="L6" i="10"/>
  <c r="I6" i="10"/>
  <c r="M22" i="5"/>
  <c r="L22" i="5"/>
  <c r="K22" i="5"/>
  <c r="J22" i="5"/>
  <c r="I22" i="5"/>
  <c r="L6" i="5"/>
  <c r="K6" i="5"/>
  <c r="J6" i="5"/>
  <c r="I6" i="5"/>
  <c r="M26" i="6"/>
  <c r="L26" i="6"/>
  <c r="K26" i="6"/>
  <c r="J26" i="6"/>
  <c r="I26" i="6"/>
  <c r="M7" i="6"/>
  <c r="L7" i="6"/>
  <c r="K7" i="6"/>
  <c r="J7" i="6"/>
  <c r="I7" i="6"/>
  <c r="M16" i="7"/>
  <c r="L16" i="7"/>
  <c r="K16" i="7"/>
  <c r="J16" i="7"/>
  <c r="I16" i="7"/>
  <c r="M7" i="7"/>
  <c r="L7" i="7"/>
  <c r="K7" i="7"/>
  <c r="I7" i="7"/>
  <c r="M23" i="9"/>
  <c r="L23" i="9"/>
  <c r="K23" i="9"/>
  <c r="J23" i="9"/>
  <c r="I23" i="9"/>
  <c r="K7" i="9"/>
  <c r="J7" i="9"/>
  <c r="I7" i="9"/>
  <c r="M19" i="10" l="1"/>
  <c r="K19" i="10"/>
  <c r="J19" i="10"/>
  <c r="I19" i="10"/>
  <c r="M3" i="10"/>
  <c r="K3" i="10"/>
  <c r="I3" i="10"/>
  <c r="M19" i="5"/>
  <c r="K19" i="5"/>
  <c r="J19" i="5"/>
  <c r="I19" i="5"/>
  <c r="M3" i="5"/>
  <c r="K3" i="5"/>
  <c r="J3" i="5"/>
  <c r="I3" i="5"/>
  <c r="M23" i="6"/>
  <c r="K23" i="6"/>
  <c r="J23" i="6"/>
  <c r="I23" i="6"/>
  <c r="M4" i="6"/>
  <c r="K4" i="6"/>
  <c r="J4" i="6"/>
  <c r="I4" i="6"/>
  <c r="M31" i="7"/>
  <c r="K31" i="7"/>
  <c r="J31" i="7"/>
  <c r="I31" i="7"/>
  <c r="M22" i="7"/>
  <c r="K22" i="7"/>
  <c r="J22" i="7"/>
  <c r="I22" i="7"/>
  <c r="M13" i="7"/>
  <c r="M4" i="7"/>
  <c r="M20" i="9"/>
  <c r="M4" i="9"/>
  <c r="M23" i="4"/>
  <c r="M4" i="4"/>
  <c r="M20" i="8"/>
  <c r="L20" i="8"/>
  <c r="M4" i="8"/>
  <c r="L4" i="8"/>
  <c r="H4" i="8"/>
  <c r="F4" i="8"/>
  <c r="G4" i="8"/>
  <c r="M23" i="3"/>
  <c r="L23" i="3"/>
  <c r="H22" i="3"/>
  <c r="M4" i="3"/>
  <c r="L4" i="3"/>
  <c r="M22" i="6" l="1"/>
  <c r="L22" i="6"/>
  <c r="K22" i="6"/>
  <c r="J22" i="6"/>
  <c r="I22" i="6"/>
  <c r="M3" i="6"/>
  <c r="L3" i="6"/>
  <c r="K3" i="6"/>
  <c r="J3" i="6"/>
  <c r="I3" i="6"/>
  <c r="M12" i="7"/>
  <c r="L12" i="7"/>
  <c r="K12" i="7"/>
  <c r="J12" i="7"/>
  <c r="I12" i="7"/>
  <c r="M3" i="7"/>
  <c r="L3" i="7"/>
  <c r="K3" i="7"/>
  <c r="J3" i="7"/>
  <c r="I3" i="7"/>
  <c r="M19" i="9"/>
  <c r="L19" i="9"/>
  <c r="K19" i="9"/>
  <c r="J19" i="9"/>
  <c r="I19" i="9"/>
  <c r="M3" i="9"/>
  <c r="L3" i="9"/>
  <c r="K3" i="9"/>
  <c r="J3" i="9"/>
  <c r="I3" i="9"/>
  <c r="M22" i="4"/>
  <c r="L22" i="4"/>
  <c r="K22" i="4"/>
  <c r="J22" i="4"/>
  <c r="I22" i="4"/>
  <c r="M3" i="4"/>
  <c r="K3" i="4"/>
  <c r="J3" i="4"/>
  <c r="I3" i="4"/>
  <c r="M19" i="8"/>
  <c r="L19" i="8"/>
  <c r="K19" i="8"/>
  <c r="J19" i="8"/>
  <c r="I19" i="8"/>
  <c r="M3" i="8"/>
  <c r="L3" i="8"/>
  <c r="K3" i="8"/>
  <c r="J3" i="8"/>
  <c r="I3" i="8"/>
  <c r="M22" i="3"/>
  <c r="L22" i="3"/>
  <c r="K22" i="3"/>
  <c r="J22" i="3"/>
  <c r="I22" i="3"/>
  <c r="M3" i="3"/>
  <c r="L3" i="3"/>
  <c r="K3" i="3"/>
  <c r="J3" i="3"/>
  <c r="I3" i="3"/>
  <c r="M16" i="11"/>
  <c r="L16" i="11"/>
  <c r="K16" i="11"/>
  <c r="J16" i="11"/>
  <c r="I16" i="11"/>
  <c r="M3" i="11"/>
  <c r="M22" i="1" s="1"/>
  <c r="L3" i="11"/>
  <c r="K3" i="11"/>
  <c r="J3" i="11"/>
  <c r="I3" i="11"/>
  <c r="M22" i="2"/>
  <c r="L22" i="2"/>
  <c r="K22" i="2"/>
  <c r="J22" i="2"/>
  <c r="I22" i="2"/>
  <c r="M3" i="2"/>
  <c r="L3" i="2"/>
  <c r="K3" i="2"/>
  <c r="J3" i="2"/>
  <c r="I3" i="2"/>
  <c r="J29" i="1" l="1"/>
  <c r="H18" i="11"/>
  <c r="G18" i="11"/>
  <c r="G5" i="11"/>
  <c r="I5" i="11"/>
  <c r="I20" i="10" l="1"/>
  <c r="H20" i="10"/>
  <c r="G20" i="10"/>
  <c r="F20" i="10"/>
  <c r="H31" i="7" l="1"/>
  <c r="G31" i="7"/>
  <c r="F31" i="7"/>
  <c r="H22" i="7"/>
  <c r="G22" i="7"/>
  <c r="F22" i="7"/>
  <c r="M24" i="2" l="1"/>
  <c r="L24" i="2"/>
  <c r="K24" i="2"/>
  <c r="J24" i="2"/>
  <c r="I24" i="2"/>
  <c r="H24" i="2"/>
  <c r="G24" i="2"/>
  <c r="F24" i="2"/>
  <c r="E24" i="2"/>
  <c r="M5" i="2"/>
  <c r="L5" i="2"/>
  <c r="K5" i="2"/>
  <c r="J5" i="2"/>
  <c r="I5" i="2"/>
  <c r="H5" i="2"/>
  <c r="G5" i="2"/>
  <c r="F5" i="2"/>
  <c r="E5" i="2"/>
  <c r="M4" i="10" l="1"/>
  <c r="L4" i="10"/>
  <c r="K4" i="10"/>
  <c r="J4" i="10"/>
  <c r="I4" i="10"/>
  <c r="H4" i="10"/>
  <c r="G4" i="10"/>
  <c r="F4" i="10"/>
  <c r="M4" i="5"/>
  <c r="L4" i="5"/>
  <c r="K4" i="5"/>
  <c r="J4" i="5"/>
  <c r="I4" i="5"/>
  <c r="H4" i="5"/>
  <c r="G4" i="5"/>
  <c r="F4" i="5"/>
  <c r="M20" i="5"/>
  <c r="L20" i="5"/>
  <c r="K20" i="5"/>
  <c r="J20" i="5"/>
  <c r="I20" i="5"/>
  <c r="H20" i="5"/>
  <c r="G20" i="5"/>
  <c r="F20" i="5"/>
  <c r="M33" i="7"/>
  <c r="L33" i="7"/>
  <c r="K33" i="7"/>
  <c r="K36" i="7" s="1"/>
  <c r="J33" i="7"/>
  <c r="J36" i="7" s="1"/>
  <c r="I33" i="7"/>
  <c r="I36" i="7" s="1"/>
  <c r="H33" i="7"/>
  <c r="G33" i="7"/>
  <c r="F33" i="7"/>
  <c r="F36" i="7" s="1"/>
  <c r="E31" i="7"/>
  <c r="M24" i="4"/>
  <c r="L24" i="4"/>
  <c r="K24" i="4"/>
  <c r="J24" i="4"/>
  <c r="I24" i="4"/>
  <c r="H24" i="4"/>
  <c r="G24" i="4"/>
  <c r="F24" i="4"/>
  <c r="M24" i="3"/>
  <c r="L24" i="3"/>
  <c r="K24" i="3"/>
  <c r="J24" i="3"/>
  <c r="I24" i="3"/>
  <c r="H24" i="3"/>
  <c r="G24" i="3"/>
  <c r="F24" i="3"/>
  <c r="M17" i="11"/>
  <c r="L17" i="11"/>
  <c r="K17" i="11"/>
  <c r="K19" i="11" s="1"/>
  <c r="J17" i="11"/>
  <c r="I17" i="11"/>
  <c r="H17" i="11"/>
  <c r="G17" i="11"/>
  <c r="F17" i="11"/>
  <c r="M21" i="8"/>
  <c r="L21" i="8"/>
  <c r="K21" i="8"/>
  <c r="J21" i="8"/>
  <c r="I21" i="8"/>
  <c r="H21" i="8"/>
  <c r="G21" i="8"/>
  <c r="F21" i="8"/>
  <c r="M24" i="6"/>
  <c r="L24" i="6"/>
  <c r="K24" i="6"/>
  <c r="J24" i="6"/>
  <c r="I24" i="6"/>
  <c r="H24" i="6"/>
  <c r="G24" i="6"/>
  <c r="F24" i="6"/>
  <c r="M5" i="6"/>
  <c r="L5" i="6"/>
  <c r="K5" i="6"/>
  <c r="J5" i="6"/>
  <c r="I5" i="6"/>
  <c r="H5" i="6"/>
  <c r="G5" i="6"/>
  <c r="F5" i="6"/>
  <c r="E22" i="7"/>
  <c r="M14" i="7"/>
  <c r="L14" i="7"/>
  <c r="K14" i="7"/>
  <c r="J14" i="7"/>
  <c r="I14" i="7"/>
  <c r="H14" i="7"/>
  <c r="G14" i="7"/>
  <c r="F14" i="7"/>
  <c r="M5" i="7"/>
  <c r="L5" i="7"/>
  <c r="K5" i="7"/>
  <c r="J5" i="7"/>
  <c r="I5" i="7"/>
  <c r="H5" i="7"/>
  <c r="G5" i="7"/>
  <c r="F5" i="7"/>
  <c r="M5" i="9"/>
  <c r="L5" i="9"/>
  <c r="J5" i="9"/>
  <c r="I5" i="9"/>
  <c r="H5" i="9"/>
  <c r="G5" i="9"/>
  <c r="F5" i="9"/>
  <c r="M21" i="9"/>
  <c r="L21" i="9"/>
  <c r="K21" i="9"/>
  <c r="J21" i="9"/>
  <c r="I21" i="9"/>
  <c r="H21" i="9"/>
  <c r="G21" i="9"/>
  <c r="F21" i="9"/>
  <c r="M5" i="4"/>
  <c r="L5" i="4"/>
  <c r="K5" i="4"/>
  <c r="J5" i="4"/>
  <c r="I5" i="4"/>
  <c r="H5" i="4"/>
  <c r="G5" i="4"/>
  <c r="F5" i="4"/>
  <c r="M7" i="8"/>
  <c r="L7" i="8"/>
  <c r="K7" i="8"/>
  <c r="J7" i="8"/>
  <c r="I7" i="8"/>
  <c r="H7" i="8"/>
  <c r="G7" i="8"/>
  <c r="F7" i="8"/>
  <c r="M5" i="8"/>
  <c r="L5" i="8"/>
  <c r="K5" i="8"/>
  <c r="J5" i="8"/>
  <c r="I5" i="8"/>
  <c r="H5" i="8"/>
  <c r="G5" i="8"/>
  <c r="F5" i="8"/>
  <c r="M5" i="3"/>
  <c r="L5" i="3"/>
  <c r="K5" i="3"/>
  <c r="J5" i="3"/>
  <c r="I5" i="3"/>
  <c r="H5" i="3"/>
  <c r="G5" i="3"/>
  <c r="F5" i="3"/>
  <c r="M4" i="11"/>
  <c r="L4" i="11"/>
  <c r="K4" i="11"/>
  <c r="J4" i="11"/>
  <c r="I4" i="11"/>
  <c r="I6" i="11" s="1"/>
  <c r="H4" i="11"/>
  <c r="G4" i="11"/>
  <c r="F4" i="11"/>
  <c r="H3" i="11"/>
  <c r="G3" i="11"/>
  <c r="F3" i="11"/>
  <c r="E3" i="11"/>
  <c r="H3" i="2"/>
  <c r="G3" i="2"/>
  <c r="F3" i="2"/>
  <c r="E3" i="2"/>
  <c r="D7" i="7" l="1"/>
  <c r="E7" i="8"/>
  <c r="D7" i="8"/>
  <c r="E33" i="7" l="1"/>
  <c r="E36" i="7" s="1"/>
  <c r="D33" i="7"/>
  <c r="D6" i="8"/>
  <c r="D5" i="11"/>
  <c r="E20" i="10" l="1"/>
  <c r="D20" i="10"/>
  <c r="E4" i="10"/>
  <c r="D4" i="10"/>
  <c r="E20" i="5"/>
  <c r="D20" i="5"/>
  <c r="E4" i="5"/>
  <c r="D4" i="5"/>
  <c r="E24" i="6"/>
  <c r="D24" i="6"/>
  <c r="E5" i="6"/>
  <c r="D5" i="6"/>
  <c r="E14" i="7"/>
  <c r="D14" i="7"/>
  <c r="C14" i="7"/>
  <c r="F15" i="7"/>
  <c r="E5" i="7"/>
  <c r="D5" i="7"/>
  <c r="E21" i="9"/>
  <c r="D21" i="9"/>
  <c r="E5" i="9"/>
  <c r="D5" i="9"/>
  <c r="E5" i="4"/>
  <c r="E24" i="4"/>
  <c r="D24" i="4"/>
  <c r="D5" i="4"/>
  <c r="E21" i="8"/>
  <c r="D21" i="8"/>
  <c r="E5" i="8"/>
  <c r="D5" i="8"/>
  <c r="E24" i="3"/>
  <c r="D24" i="3"/>
  <c r="E5" i="3"/>
  <c r="D5" i="3"/>
  <c r="E17" i="11"/>
  <c r="D17" i="11"/>
  <c r="E4" i="11"/>
  <c r="D4" i="11"/>
  <c r="D24" i="2"/>
  <c r="D5" i="2"/>
  <c r="D31" i="7" l="1"/>
  <c r="D36" i="7" s="1"/>
  <c r="D22" i="7"/>
  <c r="D4" i="8"/>
  <c r="D3" i="11" l="1"/>
  <c r="D3" i="2"/>
  <c r="M26" i="3" l="1"/>
  <c r="L26" i="3"/>
  <c r="K26" i="3"/>
  <c r="J26" i="3"/>
  <c r="I26" i="3"/>
  <c r="H26" i="3"/>
  <c r="G26" i="3"/>
  <c r="F26" i="3"/>
  <c r="E26" i="3"/>
  <c r="D26" i="3"/>
  <c r="C26" i="3"/>
  <c r="M13" i="12" l="1"/>
  <c r="L13" i="12"/>
  <c r="K13" i="12"/>
  <c r="J13" i="12"/>
  <c r="I13" i="12"/>
  <c r="H13" i="12"/>
  <c r="G13" i="12"/>
  <c r="F13" i="12"/>
  <c r="E13" i="12"/>
  <c r="D13" i="12"/>
  <c r="C13" i="12"/>
  <c r="C15" i="12" s="1"/>
  <c r="M3" i="12"/>
  <c r="L3" i="12"/>
  <c r="K3" i="12"/>
  <c r="J3" i="12"/>
  <c r="I3" i="12"/>
  <c r="H3" i="12"/>
  <c r="G3" i="12"/>
  <c r="F3" i="12"/>
  <c r="E3" i="12"/>
  <c r="D3" i="12"/>
  <c r="C3" i="12"/>
  <c r="C5" i="12" s="1"/>
  <c r="M21" i="10"/>
  <c r="L21" i="10"/>
  <c r="L24" i="10" s="1"/>
  <c r="K21" i="10"/>
  <c r="K24" i="10" s="1"/>
  <c r="J21" i="10"/>
  <c r="J24" i="10" s="1"/>
  <c r="I21" i="10"/>
  <c r="I24" i="10" s="1"/>
  <c r="H21" i="10"/>
  <c r="G21" i="10"/>
  <c r="F21" i="10"/>
  <c r="E21" i="10"/>
  <c r="D21" i="10"/>
  <c r="C21" i="10"/>
  <c r="M5" i="10"/>
  <c r="L5" i="10"/>
  <c r="K5" i="10"/>
  <c r="K8" i="10" s="1"/>
  <c r="J5" i="10"/>
  <c r="J8" i="10" s="1"/>
  <c r="I5" i="10"/>
  <c r="H5" i="10"/>
  <c r="G5" i="10"/>
  <c r="F5" i="10"/>
  <c r="E5" i="10"/>
  <c r="D5" i="10"/>
  <c r="C5" i="10"/>
  <c r="M21" i="5"/>
  <c r="L21" i="5"/>
  <c r="K21" i="5"/>
  <c r="K24" i="5" s="1"/>
  <c r="J21" i="5"/>
  <c r="J24" i="5" s="1"/>
  <c r="I21" i="5"/>
  <c r="H21" i="5"/>
  <c r="G21" i="5"/>
  <c r="F21" i="5"/>
  <c r="E21" i="5"/>
  <c r="D21" i="5"/>
  <c r="C21" i="5"/>
  <c r="M5" i="5"/>
  <c r="L5" i="5"/>
  <c r="K5" i="5"/>
  <c r="K8" i="5" s="1"/>
  <c r="J5" i="5"/>
  <c r="J8" i="5" s="1"/>
  <c r="I5" i="5"/>
  <c r="H5" i="5"/>
  <c r="G5" i="5"/>
  <c r="F5" i="5"/>
  <c r="E5" i="5"/>
  <c r="D5" i="5"/>
  <c r="C5" i="5"/>
  <c r="M25" i="6"/>
  <c r="L25" i="6"/>
  <c r="K25" i="6"/>
  <c r="J25" i="6"/>
  <c r="J28" i="6" s="1"/>
  <c r="I25" i="6"/>
  <c r="I28" i="6" s="1"/>
  <c r="H25" i="6"/>
  <c r="G25" i="6"/>
  <c r="F25" i="6"/>
  <c r="E25" i="6"/>
  <c r="D25" i="6"/>
  <c r="C25" i="6"/>
  <c r="M6" i="6"/>
  <c r="L6" i="6"/>
  <c r="K6" i="6"/>
  <c r="J6" i="6"/>
  <c r="J9" i="6" s="1"/>
  <c r="I6" i="6"/>
  <c r="I9" i="6" s="1"/>
  <c r="H6" i="6"/>
  <c r="G6" i="6"/>
  <c r="F6" i="6"/>
  <c r="E6" i="6"/>
  <c r="D6" i="6"/>
  <c r="C6" i="6"/>
  <c r="M24" i="7"/>
  <c r="L24" i="7"/>
  <c r="K24" i="7"/>
  <c r="J24" i="7"/>
  <c r="J27" i="7" s="1"/>
  <c r="I24" i="7"/>
  <c r="I27" i="7" s="1"/>
  <c r="H24" i="7"/>
  <c r="G24" i="7"/>
  <c r="F24" i="7"/>
  <c r="F27" i="7" s="1"/>
  <c r="E24" i="7"/>
  <c r="E27" i="7" s="1"/>
  <c r="D24" i="7"/>
  <c r="D27" i="7" s="1"/>
  <c r="D6" i="7"/>
  <c r="C33" i="7"/>
  <c r="C24" i="7"/>
  <c r="M15" i="7"/>
  <c r="L15" i="7"/>
  <c r="K15" i="7"/>
  <c r="J15" i="7"/>
  <c r="I15" i="7"/>
  <c r="H15" i="7"/>
  <c r="G15" i="7"/>
  <c r="E15" i="7"/>
  <c r="D15" i="7"/>
  <c r="M6" i="7"/>
  <c r="L6" i="7"/>
  <c r="K6" i="7"/>
  <c r="J6" i="7"/>
  <c r="I6" i="7"/>
  <c r="H6" i="7"/>
  <c r="G6" i="7"/>
  <c r="F6" i="7"/>
  <c r="E6" i="7"/>
  <c r="C15" i="7"/>
  <c r="C6" i="7"/>
  <c r="M22" i="9"/>
  <c r="L22" i="9"/>
  <c r="K22" i="9"/>
  <c r="J22" i="9"/>
  <c r="I22" i="9"/>
  <c r="H22" i="9"/>
  <c r="G22" i="9"/>
  <c r="F22" i="9"/>
  <c r="E22" i="9"/>
  <c r="D22" i="9"/>
  <c r="C22" i="9"/>
  <c r="J6" i="9"/>
  <c r="H6" i="9"/>
  <c r="G6" i="9"/>
  <c r="F6" i="9"/>
  <c r="E6" i="9"/>
  <c r="D6" i="9"/>
  <c r="M6" i="9"/>
  <c r="L6" i="9"/>
  <c r="K6" i="9"/>
  <c r="I6" i="9"/>
  <c r="C6" i="9"/>
  <c r="M25" i="4"/>
  <c r="L25" i="4"/>
  <c r="K25" i="4"/>
  <c r="J25" i="4"/>
  <c r="I25" i="4"/>
  <c r="H25" i="4"/>
  <c r="G25" i="4"/>
  <c r="F25" i="4"/>
  <c r="E25" i="4"/>
  <c r="D25" i="4"/>
  <c r="M6" i="4"/>
  <c r="L6" i="4"/>
  <c r="K6" i="4"/>
  <c r="J6" i="4"/>
  <c r="I6" i="4"/>
  <c r="H6" i="4"/>
  <c r="G6" i="4"/>
  <c r="F6" i="4"/>
  <c r="E6" i="4"/>
  <c r="D6" i="4"/>
  <c r="C25" i="4"/>
  <c r="C6" i="4"/>
  <c r="M22" i="8"/>
  <c r="L22" i="8"/>
  <c r="K22" i="8"/>
  <c r="J22" i="8"/>
  <c r="I22" i="8"/>
  <c r="H22" i="8"/>
  <c r="G22" i="8"/>
  <c r="F22" i="8"/>
  <c r="E22" i="8"/>
  <c r="D22" i="8"/>
  <c r="M6" i="8"/>
  <c r="L6" i="8"/>
  <c r="K6" i="8"/>
  <c r="J6" i="8"/>
  <c r="I6" i="8"/>
  <c r="H6" i="8"/>
  <c r="G6" i="8"/>
  <c r="F6" i="8"/>
  <c r="E6" i="8"/>
  <c r="C22" i="8"/>
  <c r="C6" i="8"/>
  <c r="M25" i="3"/>
  <c r="L25" i="3"/>
  <c r="K25" i="3"/>
  <c r="J25" i="3"/>
  <c r="I25" i="3"/>
  <c r="H25" i="3"/>
  <c r="G25" i="3"/>
  <c r="F25" i="3"/>
  <c r="E25" i="3"/>
  <c r="D25" i="3"/>
  <c r="M6" i="3"/>
  <c r="L6" i="3"/>
  <c r="K6" i="3"/>
  <c r="J6" i="3"/>
  <c r="I6" i="3"/>
  <c r="H6" i="3"/>
  <c r="G6" i="3"/>
  <c r="F6" i="3"/>
  <c r="E6" i="3"/>
  <c r="D6" i="3"/>
  <c r="C25" i="3"/>
  <c r="C6" i="3"/>
  <c r="M25" i="2"/>
  <c r="L25" i="2"/>
  <c r="K25" i="2"/>
  <c r="J25" i="2"/>
  <c r="I25" i="2"/>
  <c r="H25" i="2"/>
  <c r="H15" i="1" s="1"/>
  <c r="G25" i="2"/>
  <c r="F25" i="2"/>
  <c r="E25" i="2"/>
  <c r="D25" i="2"/>
  <c r="M6" i="2"/>
  <c r="L6" i="2"/>
  <c r="K6" i="2"/>
  <c r="J6" i="2"/>
  <c r="I6" i="2"/>
  <c r="H6" i="2"/>
  <c r="G6" i="2"/>
  <c r="F6" i="2"/>
  <c r="E6" i="2"/>
  <c r="D6" i="2"/>
  <c r="C25" i="2"/>
  <c r="C6" i="2"/>
  <c r="C20" i="10" l="1"/>
  <c r="C4" i="10"/>
  <c r="C20" i="5"/>
  <c r="C4" i="5"/>
  <c r="C24" i="6"/>
  <c r="C5" i="6"/>
  <c r="C5" i="7"/>
  <c r="C21" i="9"/>
  <c r="C5" i="9"/>
  <c r="C24" i="4"/>
  <c r="C5" i="4"/>
  <c r="C21" i="8"/>
  <c r="C5" i="8"/>
  <c r="C24" i="3"/>
  <c r="C5" i="3"/>
  <c r="C17" i="11"/>
  <c r="M23" i="1"/>
  <c r="L23" i="1"/>
  <c r="K23" i="1"/>
  <c r="J23" i="1"/>
  <c r="I23" i="1"/>
  <c r="H23" i="1"/>
  <c r="G23" i="1"/>
  <c r="F23" i="1"/>
  <c r="E23" i="1"/>
  <c r="D23" i="1"/>
  <c r="C4" i="11"/>
  <c r="C23" i="1" s="1"/>
  <c r="C24" i="2"/>
  <c r="C5" i="2"/>
  <c r="N23" i="1" l="1"/>
  <c r="H19" i="10"/>
  <c r="G19" i="10"/>
  <c r="F19" i="10"/>
  <c r="E19" i="10"/>
  <c r="D19" i="10"/>
  <c r="H3" i="10"/>
  <c r="H169" i="1" s="1"/>
  <c r="G3" i="10"/>
  <c r="F3" i="10"/>
  <c r="E3" i="10"/>
  <c r="D3" i="10"/>
  <c r="C19" i="10"/>
  <c r="C3" i="10"/>
  <c r="H19" i="5"/>
  <c r="G19" i="5"/>
  <c r="F19" i="5"/>
  <c r="E19" i="5"/>
  <c r="D19" i="5"/>
  <c r="G3" i="5"/>
  <c r="F3" i="5"/>
  <c r="E3" i="5"/>
  <c r="D3" i="5"/>
  <c r="C19" i="5"/>
  <c r="C3" i="5"/>
  <c r="H23" i="6"/>
  <c r="G23" i="6"/>
  <c r="F23" i="6"/>
  <c r="E23" i="6"/>
  <c r="D23" i="6"/>
  <c r="H4" i="6"/>
  <c r="G4" i="6"/>
  <c r="F4" i="6"/>
  <c r="E4" i="6"/>
  <c r="D4" i="6"/>
  <c r="C23" i="6"/>
  <c r="C4" i="6"/>
  <c r="C31" i="7"/>
  <c r="C36" i="7" s="1"/>
  <c r="C22" i="7"/>
  <c r="C27" i="7" s="1"/>
  <c r="H13" i="7"/>
  <c r="G13" i="7"/>
  <c r="F13" i="7"/>
  <c r="E13" i="7"/>
  <c r="D13" i="7"/>
  <c r="H4" i="7"/>
  <c r="G4" i="7"/>
  <c r="F4" i="7"/>
  <c r="E4" i="7"/>
  <c r="D4" i="7"/>
  <c r="C13" i="7"/>
  <c r="C4" i="7"/>
  <c r="H20" i="9"/>
  <c r="G20" i="9"/>
  <c r="F20" i="9"/>
  <c r="E20" i="9"/>
  <c r="D20" i="9"/>
  <c r="H4" i="9"/>
  <c r="G4" i="9"/>
  <c r="F4" i="9"/>
  <c r="E4" i="9"/>
  <c r="D4" i="9"/>
  <c r="C20" i="9"/>
  <c r="C4" i="9"/>
  <c r="H23" i="4"/>
  <c r="G23" i="4"/>
  <c r="F23" i="4"/>
  <c r="E23" i="4"/>
  <c r="D23" i="4"/>
  <c r="H4" i="4"/>
  <c r="G4" i="4"/>
  <c r="F4" i="4"/>
  <c r="E4" i="4"/>
  <c r="D4" i="4"/>
  <c r="C23" i="4"/>
  <c r="C4" i="4"/>
  <c r="C41" i="7" l="1"/>
  <c r="C50" i="7"/>
  <c r="H22" i="6"/>
  <c r="G22" i="6"/>
  <c r="F22" i="6"/>
  <c r="E22" i="6"/>
  <c r="D22" i="6"/>
  <c r="H3" i="6"/>
  <c r="G3" i="6"/>
  <c r="F3" i="6"/>
  <c r="E3" i="6"/>
  <c r="D3" i="6"/>
  <c r="C22" i="6"/>
  <c r="C3" i="6"/>
  <c r="B29" i="1"/>
  <c r="H12" i="7"/>
  <c r="G12" i="7"/>
  <c r="F12" i="7"/>
  <c r="E12" i="7"/>
  <c r="D12" i="7"/>
  <c r="C12" i="7"/>
  <c r="H3" i="7"/>
  <c r="G3" i="7"/>
  <c r="F3" i="7"/>
  <c r="E3" i="7"/>
  <c r="D3" i="7"/>
  <c r="D9" i="7" s="1"/>
  <c r="C3" i="7"/>
  <c r="H19" i="9"/>
  <c r="G19" i="9"/>
  <c r="F19" i="9"/>
  <c r="E19" i="9"/>
  <c r="D19" i="9"/>
  <c r="H3" i="9"/>
  <c r="G3" i="9"/>
  <c r="F3" i="9"/>
  <c r="E3" i="9"/>
  <c r="D3" i="9"/>
  <c r="C19" i="9"/>
  <c r="C3" i="9"/>
  <c r="H22" i="4"/>
  <c r="G22" i="4"/>
  <c r="F22" i="4"/>
  <c r="E22" i="4"/>
  <c r="D22" i="4"/>
  <c r="H3" i="4"/>
  <c r="G3" i="4"/>
  <c r="F3" i="4"/>
  <c r="E3" i="4"/>
  <c r="D3" i="4"/>
  <c r="C22" i="4"/>
  <c r="C3" i="4"/>
  <c r="H19" i="8"/>
  <c r="G19" i="8"/>
  <c r="F19" i="8"/>
  <c r="E19" i="8"/>
  <c r="D19" i="8"/>
  <c r="H3" i="8"/>
  <c r="G3" i="8"/>
  <c r="F3" i="8"/>
  <c r="E3" i="8"/>
  <c r="D3" i="8"/>
  <c r="C19" i="8"/>
  <c r="C3" i="8"/>
  <c r="G22" i="3"/>
  <c r="F22" i="3"/>
  <c r="E22" i="3"/>
  <c r="D22" i="3"/>
  <c r="H3" i="3"/>
  <c r="G3" i="3"/>
  <c r="F3" i="3"/>
  <c r="E3" i="3"/>
  <c r="D3" i="3"/>
  <c r="C22" i="3"/>
  <c r="C3" i="3"/>
  <c r="M29" i="1"/>
  <c r="L29" i="1"/>
  <c r="K29" i="1"/>
  <c r="I29" i="1"/>
  <c r="H16" i="11"/>
  <c r="H29" i="1" s="1"/>
  <c r="G16" i="11"/>
  <c r="G29" i="1" s="1"/>
  <c r="F16" i="11"/>
  <c r="E16" i="11"/>
  <c r="D16" i="11"/>
  <c r="D29" i="1" s="1"/>
  <c r="C16" i="11"/>
  <c r="C3" i="11"/>
  <c r="L22" i="1"/>
  <c r="K22" i="1"/>
  <c r="J22" i="1"/>
  <c r="G22" i="1"/>
  <c r="F22" i="1"/>
  <c r="E22" i="1"/>
  <c r="D22" i="1"/>
  <c r="H22" i="2"/>
  <c r="G22" i="2"/>
  <c r="F22" i="2"/>
  <c r="E22" i="2"/>
  <c r="D22" i="2"/>
  <c r="C22" i="2"/>
  <c r="C3" i="2"/>
  <c r="B26" i="3"/>
  <c r="B50" i="1" s="1"/>
  <c r="B24" i="6"/>
  <c r="F29" i="1" l="1"/>
  <c r="E29" i="1"/>
  <c r="D8" i="8"/>
  <c r="D11" i="8" s="1"/>
  <c r="M28" i="11"/>
  <c r="I28" i="11"/>
  <c r="C22" i="1"/>
  <c r="C29" i="1"/>
  <c r="H28" i="11"/>
  <c r="J28" i="11"/>
  <c r="L28" i="11"/>
  <c r="D28" i="11"/>
  <c r="G28" i="11"/>
  <c r="F28" i="11"/>
  <c r="H22" i="1"/>
  <c r="C28" i="11"/>
  <c r="E28" i="11"/>
  <c r="I22" i="1"/>
  <c r="K28" i="11"/>
  <c r="N16" i="11"/>
  <c r="N3" i="11"/>
  <c r="H23" i="9"/>
  <c r="G23" i="9"/>
  <c r="F23" i="9"/>
  <c r="F24" i="9" s="1"/>
  <c r="E23" i="9"/>
  <c r="E24" i="9" s="1"/>
  <c r="D23" i="9"/>
  <c r="D24" i="9" s="1"/>
  <c r="C23" i="9"/>
  <c r="C24" i="9" s="1"/>
  <c r="B23" i="9"/>
  <c r="H7" i="9"/>
  <c r="G7" i="9"/>
  <c r="F7" i="9"/>
  <c r="F8" i="9" s="1"/>
  <c r="E7" i="9"/>
  <c r="E8" i="9" s="1"/>
  <c r="D7" i="9"/>
  <c r="D8" i="9" s="1"/>
  <c r="C7" i="9"/>
  <c r="C8" i="9" s="1"/>
  <c r="B7" i="9"/>
  <c r="K26" i="4"/>
  <c r="J26" i="4"/>
  <c r="I26" i="4"/>
  <c r="I28" i="4" s="1"/>
  <c r="H26" i="4"/>
  <c r="G26" i="4"/>
  <c r="F26" i="4"/>
  <c r="F28" i="4" s="1"/>
  <c r="E26" i="4"/>
  <c r="E28" i="4" s="1"/>
  <c r="D26" i="4"/>
  <c r="D28" i="4" s="1"/>
  <c r="C26" i="4"/>
  <c r="C28" i="4" s="1"/>
  <c r="B26" i="4"/>
  <c r="K7" i="4"/>
  <c r="I7" i="4"/>
  <c r="H7" i="4"/>
  <c r="G7" i="4"/>
  <c r="F7" i="4"/>
  <c r="F9" i="4" s="1"/>
  <c r="E7" i="4"/>
  <c r="E9" i="4" s="1"/>
  <c r="D7" i="4"/>
  <c r="D9" i="4" s="1"/>
  <c r="C7" i="4"/>
  <c r="C9" i="4" s="1"/>
  <c r="B7" i="4"/>
  <c r="J23" i="8"/>
  <c r="I23" i="8"/>
  <c r="H23" i="8"/>
  <c r="G23" i="8"/>
  <c r="F23" i="8"/>
  <c r="E23" i="8"/>
  <c r="E70" i="1" s="1"/>
  <c r="D23" i="8"/>
  <c r="C23" i="8"/>
  <c r="B23" i="8"/>
  <c r="C7" i="8"/>
  <c r="B7" i="8"/>
  <c r="J7" i="3"/>
  <c r="I7" i="3"/>
  <c r="H7" i="3"/>
  <c r="G7" i="3"/>
  <c r="F7" i="3"/>
  <c r="E7" i="3"/>
  <c r="D7" i="3"/>
  <c r="C7" i="3"/>
  <c r="B7" i="3"/>
  <c r="J18" i="11"/>
  <c r="J19" i="11" s="1"/>
  <c r="I18" i="11"/>
  <c r="I19" i="11" s="1"/>
  <c r="F18" i="11"/>
  <c r="F19" i="11" s="1"/>
  <c r="E18" i="11"/>
  <c r="E19" i="11" s="1"/>
  <c r="D18" i="11"/>
  <c r="C18" i="11"/>
  <c r="C19" i="11" s="1"/>
  <c r="B18" i="11"/>
  <c r="H5" i="11"/>
  <c r="F5" i="11"/>
  <c r="F6" i="11" s="1"/>
  <c r="E5" i="11"/>
  <c r="E6" i="11" s="1"/>
  <c r="C5" i="11"/>
  <c r="C6" i="11" s="1"/>
  <c r="B5" i="11"/>
  <c r="B7" i="2"/>
  <c r="N29" i="1" l="1"/>
  <c r="N28" i="11"/>
  <c r="C29" i="11"/>
  <c r="C24" i="1"/>
  <c r="C26" i="1" s="1"/>
  <c r="B29" i="11"/>
  <c r="B6" i="9"/>
  <c r="B22" i="9"/>
  <c r="B25" i="4"/>
  <c r="B6" i="4"/>
  <c r="B22" i="8"/>
  <c r="B6" i="8"/>
  <c r="B25" i="3"/>
  <c r="B6" i="3"/>
  <c r="B5" i="7" l="1"/>
  <c r="B21" i="9"/>
  <c r="B5" i="9"/>
  <c r="B24" i="4"/>
  <c r="B5" i="4"/>
  <c r="B21" i="8"/>
  <c r="B68" i="1" s="1"/>
  <c r="B5" i="8"/>
  <c r="B37" i="8" s="1"/>
  <c r="B24" i="3"/>
  <c r="N24" i="3" s="1"/>
  <c r="E39" i="1"/>
  <c r="B5" i="3"/>
  <c r="H19" i="11"/>
  <c r="G19" i="11"/>
  <c r="B17" i="11"/>
  <c r="B19" i="11" s="1"/>
  <c r="H6" i="11"/>
  <c r="G6" i="11"/>
  <c r="B4" i="11"/>
  <c r="B6" i="11" s="1"/>
  <c r="B42" i="4" l="1"/>
  <c r="C9" i="11"/>
  <c r="D19" i="11"/>
  <c r="D22" i="11" s="1"/>
  <c r="E9" i="11"/>
  <c r="D6" i="11"/>
  <c r="D10" i="11" s="1"/>
  <c r="C22" i="11"/>
  <c r="B10" i="11"/>
  <c r="C30" i="1"/>
  <c r="B30" i="1"/>
  <c r="B13" i="7"/>
  <c r="B4" i="7"/>
  <c r="B20" i="9"/>
  <c r="B4" i="9"/>
  <c r="B23" i="4"/>
  <c r="B4" i="4"/>
  <c r="H23" i="3"/>
  <c r="G23" i="3"/>
  <c r="F23" i="3"/>
  <c r="F28" i="3" s="1"/>
  <c r="E23" i="3"/>
  <c r="E28" i="3" s="1"/>
  <c r="D23" i="3"/>
  <c r="D28" i="3" s="1"/>
  <c r="C23" i="3"/>
  <c r="C28" i="3" s="1"/>
  <c r="B23" i="3"/>
  <c r="B4" i="8"/>
  <c r="B57" i="1" s="1"/>
  <c r="H4" i="3"/>
  <c r="G4" i="3"/>
  <c r="F4" i="3"/>
  <c r="F9" i="3" s="1"/>
  <c r="E4" i="3"/>
  <c r="E9" i="3" s="1"/>
  <c r="D4" i="3"/>
  <c r="D9" i="3" s="1"/>
  <c r="C4" i="3"/>
  <c r="C9" i="3" s="1"/>
  <c r="B4" i="3"/>
  <c r="C46" i="3" l="1"/>
  <c r="C10" i="11"/>
  <c r="D9" i="11"/>
  <c r="C23" i="11"/>
  <c r="B23" i="11"/>
  <c r="B24" i="11"/>
  <c r="B3" i="12"/>
  <c r="B13" i="12"/>
  <c r="B15" i="12" s="1"/>
  <c r="B5" i="10"/>
  <c r="H22" i="10"/>
  <c r="G22" i="10"/>
  <c r="F22" i="10"/>
  <c r="F24" i="10" s="1"/>
  <c r="E22" i="10"/>
  <c r="E24" i="10" s="1"/>
  <c r="D22" i="10"/>
  <c r="D24" i="10" s="1"/>
  <c r="C22" i="10"/>
  <c r="C24" i="10" s="1"/>
  <c r="B22" i="10"/>
  <c r="B21" i="10"/>
  <c r="B20" i="10"/>
  <c r="B4" i="10"/>
  <c r="B19" i="10"/>
  <c r="B3" i="10"/>
  <c r="H6" i="10"/>
  <c r="G6" i="10"/>
  <c r="F6" i="10"/>
  <c r="F8" i="10" s="1"/>
  <c r="E6" i="10"/>
  <c r="E8" i="10" s="1"/>
  <c r="D6" i="10"/>
  <c r="D8" i="10" s="1"/>
  <c r="C6" i="10"/>
  <c r="C8" i="10" s="1"/>
  <c r="B6" i="10"/>
  <c r="M169" i="1"/>
  <c r="L169" i="1"/>
  <c r="K169" i="1"/>
  <c r="J169" i="1"/>
  <c r="I169" i="1"/>
  <c r="G169" i="1"/>
  <c r="F169" i="1"/>
  <c r="E169" i="1"/>
  <c r="D169" i="1"/>
  <c r="H22" i="5"/>
  <c r="G22" i="5"/>
  <c r="F22" i="5"/>
  <c r="F24" i="5" s="1"/>
  <c r="E22" i="5"/>
  <c r="E24" i="5" s="1"/>
  <c r="D22" i="5"/>
  <c r="D24" i="5" s="1"/>
  <c r="C22" i="5"/>
  <c r="C24" i="5" s="1"/>
  <c r="B22" i="5"/>
  <c r="B21" i="5"/>
  <c r="B5" i="5"/>
  <c r="B20" i="5"/>
  <c r="B19" i="5"/>
  <c r="B160" i="1" s="1"/>
  <c r="H6" i="5"/>
  <c r="G6" i="5"/>
  <c r="F6" i="5"/>
  <c r="F8" i="5" s="1"/>
  <c r="E6" i="5"/>
  <c r="E8" i="5" s="1"/>
  <c r="D6" i="5"/>
  <c r="D8" i="5" s="1"/>
  <c r="C6" i="5"/>
  <c r="C8" i="5" s="1"/>
  <c r="B6" i="5"/>
  <c r="B3" i="5"/>
  <c r="B4" i="5"/>
  <c r="M26" i="2"/>
  <c r="L26" i="2"/>
  <c r="K26" i="2"/>
  <c r="J26" i="2"/>
  <c r="I26" i="2"/>
  <c r="H26" i="2"/>
  <c r="G26" i="2"/>
  <c r="F26" i="2"/>
  <c r="E26" i="2"/>
  <c r="D26" i="2"/>
  <c r="C26" i="2"/>
  <c r="B26" i="2"/>
  <c r="B25" i="2"/>
  <c r="B6" i="2"/>
  <c r="B24" i="2"/>
  <c r="M23" i="2"/>
  <c r="L23" i="2"/>
  <c r="H23" i="2"/>
  <c r="G23" i="2"/>
  <c r="F23" i="2"/>
  <c r="E23" i="2"/>
  <c r="D23" i="2"/>
  <c r="C23" i="2"/>
  <c r="B23" i="2"/>
  <c r="C31" i="1"/>
  <c r="C33" i="1" s="1"/>
  <c r="B31" i="1"/>
  <c r="B33" i="1" s="1"/>
  <c r="B22" i="2"/>
  <c r="H26" i="6"/>
  <c r="G26" i="6"/>
  <c r="F26" i="6"/>
  <c r="F28" i="6" s="1"/>
  <c r="E26" i="6"/>
  <c r="E28" i="6" s="1"/>
  <c r="D26" i="6"/>
  <c r="D28" i="6" s="1"/>
  <c r="C26" i="6"/>
  <c r="C28" i="6" s="1"/>
  <c r="B26" i="6"/>
  <c r="B25" i="6"/>
  <c r="B6" i="6"/>
  <c r="B23" i="6"/>
  <c r="H7" i="6"/>
  <c r="G7" i="6"/>
  <c r="F7" i="6"/>
  <c r="F9" i="6" s="1"/>
  <c r="E7" i="6"/>
  <c r="E9" i="6" s="1"/>
  <c r="D7" i="6"/>
  <c r="D9" i="6" s="1"/>
  <c r="C7" i="6"/>
  <c r="C9" i="6" s="1"/>
  <c r="B7" i="6"/>
  <c r="B22" i="6"/>
  <c r="B5" i="6"/>
  <c r="B4" i="6"/>
  <c r="B3" i="6"/>
  <c r="B33" i="7"/>
  <c r="B24" i="7"/>
  <c r="B6" i="7"/>
  <c r="B15" i="7"/>
  <c r="B22" i="7"/>
  <c r="B31" i="7"/>
  <c r="H16" i="7"/>
  <c r="G16" i="7"/>
  <c r="F16" i="7"/>
  <c r="F18" i="7" s="1"/>
  <c r="E16" i="7"/>
  <c r="E18" i="7" s="1"/>
  <c r="D16" i="7"/>
  <c r="D18" i="7" s="1"/>
  <c r="C16" i="7"/>
  <c r="C18" i="7" s="1"/>
  <c r="B16" i="7"/>
  <c r="B14" i="7"/>
  <c r="B12" i="7"/>
  <c r="H7" i="7"/>
  <c r="G7" i="7"/>
  <c r="F7" i="7"/>
  <c r="F9" i="7" s="1"/>
  <c r="E7" i="7"/>
  <c r="E9" i="7" s="1"/>
  <c r="C7" i="7"/>
  <c r="C9" i="7" s="1"/>
  <c r="B7" i="7"/>
  <c r="B3" i="7"/>
  <c r="B19" i="9"/>
  <c r="B24" i="9" s="1"/>
  <c r="B3" i="9"/>
  <c r="B8" i="9" s="1"/>
  <c r="B3" i="8"/>
  <c r="B8" i="8" s="1"/>
  <c r="B22" i="4"/>
  <c r="B28" i="4" s="1"/>
  <c r="B3" i="4"/>
  <c r="B9" i="4" s="1"/>
  <c r="M28" i="2" l="1"/>
  <c r="F28" i="2"/>
  <c r="F40" i="10"/>
  <c r="E28" i="2"/>
  <c r="C28" i="2"/>
  <c r="C35" i="2" s="1"/>
  <c r="D28" i="2"/>
  <c r="C46" i="6"/>
  <c r="B27" i="7"/>
  <c r="B24" i="10"/>
  <c r="B27" i="10" s="1"/>
  <c r="C40" i="9"/>
  <c r="B28" i="6"/>
  <c r="B5" i="12"/>
  <c r="B25" i="12" s="1"/>
  <c r="B36" i="7"/>
  <c r="B18" i="7"/>
  <c r="B9" i="7"/>
  <c r="B24" i="5"/>
  <c r="B25" i="11"/>
  <c r="B8" i="10"/>
  <c r="B11" i="10" s="1"/>
  <c r="C27" i="10"/>
  <c r="B9" i="6"/>
  <c r="C152" i="1"/>
  <c r="B152" i="1"/>
  <c r="B8" i="5"/>
  <c r="B28" i="2"/>
  <c r="B40" i="9"/>
  <c r="B169" i="1"/>
  <c r="B35" i="10"/>
  <c r="C169" i="1"/>
  <c r="C35" i="10"/>
  <c r="B46" i="4"/>
  <c r="B56" i="1"/>
  <c r="N24" i="4"/>
  <c r="B46" i="6" l="1"/>
  <c r="B40" i="10"/>
  <c r="B13" i="10"/>
  <c r="H20" i="8"/>
  <c r="H67" i="1" s="1"/>
  <c r="G20" i="8"/>
  <c r="G67" i="1" s="1"/>
  <c r="F20" i="8"/>
  <c r="E20" i="8"/>
  <c r="D20" i="8"/>
  <c r="C20" i="8"/>
  <c r="B20" i="8"/>
  <c r="L66" i="1"/>
  <c r="I66" i="1"/>
  <c r="H66" i="1"/>
  <c r="G66" i="1"/>
  <c r="F66" i="1"/>
  <c r="E66" i="1"/>
  <c r="B19" i="8"/>
  <c r="C39" i="8"/>
  <c r="M36" i="8"/>
  <c r="F8" i="8"/>
  <c r="F11" i="8" s="1"/>
  <c r="E4" i="8"/>
  <c r="E8" i="8" s="1"/>
  <c r="E11" i="8" s="1"/>
  <c r="C4" i="8"/>
  <c r="C8" i="8" s="1"/>
  <c r="B22" i="3"/>
  <c r="B28" i="3" s="1"/>
  <c r="D41" i="1"/>
  <c r="B3" i="3"/>
  <c r="B9" i="3" s="1"/>
  <c r="L19" i="11"/>
  <c r="M5" i="11"/>
  <c r="L5" i="11"/>
  <c r="L6" i="11" s="1"/>
  <c r="K5" i="11"/>
  <c r="K6" i="11" s="1"/>
  <c r="J5" i="11"/>
  <c r="J6" i="11" s="1"/>
  <c r="J30" i="11" s="1"/>
  <c r="B5" i="2"/>
  <c r="M7" i="2"/>
  <c r="L7" i="2"/>
  <c r="K7" i="2"/>
  <c r="J7" i="2"/>
  <c r="I7" i="2"/>
  <c r="H7" i="2"/>
  <c r="G7" i="2"/>
  <c r="F7" i="2"/>
  <c r="F7" i="1" s="1"/>
  <c r="E7" i="2"/>
  <c r="D7" i="2"/>
  <c r="C7" i="2"/>
  <c r="F67" i="1" l="1"/>
  <c r="F24" i="8"/>
  <c r="E67" i="1"/>
  <c r="E24" i="8"/>
  <c r="D67" i="1"/>
  <c r="D24" i="8"/>
  <c r="C67" i="1"/>
  <c r="C24" i="8"/>
  <c r="C40" i="8" s="1"/>
  <c r="M6" i="11"/>
  <c r="M30" i="1"/>
  <c r="M19" i="11"/>
  <c r="J35" i="8"/>
  <c r="B24" i="8"/>
  <c r="B28" i="8" s="1"/>
  <c r="C12" i="8"/>
  <c r="M35" i="8"/>
  <c r="D66" i="1"/>
  <c r="K35" i="8"/>
  <c r="C66" i="1"/>
  <c r="B39" i="8"/>
  <c r="B36" i="8"/>
  <c r="B67" i="1"/>
  <c r="F56" i="1"/>
  <c r="F35" i="8"/>
  <c r="C57" i="1"/>
  <c r="C36" i="8"/>
  <c r="G56" i="1"/>
  <c r="G35" i="8"/>
  <c r="D57" i="1"/>
  <c r="D36" i="8"/>
  <c r="B66" i="1"/>
  <c r="B35" i="8"/>
  <c r="E56" i="1"/>
  <c r="E35" i="8"/>
  <c r="H56" i="1"/>
  <c r="H35" i="8"/>
  <c r="E57" i="1"/>
  <c r="E36" i="8"/>
  <c r="I56" i="1"/>
  <c r="I35" i="8"/>
  <c r="F57" i="1"/>
  <c r="F36" i="8"/>
  <c r="G57" i="1"/>
  <c r="G36" i="8"/>
  <c r="L57" i="1"/>
  <c r="L36" i="8"/>
  <c r="H57" i="1"/>
  <c r="H36" i="8"/>
  <c r="C56" i="1"/>
  <c r="C35" i="8"/>
  <c r="D56" i="1"/>
  <c r="D35" i="8"/>
  <c r="L56" i="1"/>
  <c r="L35" i="8"/>
  <c r="B11" i="8"/>
  <c r="D12" i="8"/>
  <c r="E12" i="8"/>
  <c r="F12" i="8"/>
  <c r="M4" i="2"/>
  <c r="L4" i="2"/>
  <c r="H4" i="2"/>
  <c r="G4" i="2"/>
  <c r="F4" i="2"/>
  <c r="F9" i="2" s="1"/>
  <c r="F46" i="2" s="1"/>
  <c r="E4" i="2"/>
  <c r="E9" i="2" s="1"/>
  <c r="E46" i="2" s="1"/>
  <c r="D4" i="2"/>
  <c r="D9" i="2" s="1"/>
  <c r="D46" i="2" s="1"/>
  <c r="C4" i="2"/>
  <c r="C9" i="2" s="1"/>
  <c r="C46" i="2" s="1"/>
  <c r="B4" i="2"/>
  <c r="B3" i="2"/>
  <c r="C27" i="8" l="1"/>
  <c r="N22" i="1"/>
  <c r="B31" i="8"/>
  <c r="H9" i="2"/>
  <c r="B9" i="2"/>
  <c r="B46" i="2" s="1"/>
  <c r="G9" i="2"/>
  <c r="N5" i="2"/>
  <c r="C28" i="8"/>
  <c r="B15" i="8"/>
  <c r="B27" i="8"/>
  <c r="C11" i="8"/>
  <c r="L44" i="3" l="1"/>
  <c r="M35" i="10" l="1"/>
  <c r="L35" i="10"/>
  <c r="M39" i="8"/>
  <c r="M22" i="11" l="1"/>
  <c r="L22" i="11"/>
  <c r="K44" i="3" l="1"/>
  <c r="L39" i="9"/>
  <c r="K39" i="9"/>
  <c r="K35" i="10" l="1"/>
  <c r="J22" i="11" l="1"/>
  <c r="J35" i="10"/>
  <c r="J44" i="4"/>
  <c r="I22" i="11" l="1"/>
  <c r="I35" i="10" l="1"/>
  <c r="I7" i="1"/>
  <c r="J27" i="10" l="1"/>
  <c r="M8" i="10"/>
  <c r="M24" i="5"/>
  <c r="L24" i="5"/>
  <c r="I24" i="5"/>
  <c r="M8" i="5"/>
  <c r="L8" i="5"/>
  <c r="I8" i="5"/>
  <c r="M36" i="7"/>
  <c r="L36" i="7"/>
  <c r="M27" i="7"/>
  <c r="L27" i="7"/>
  <c r="K27" i="7"/>
  <c r="L40" i="5" l="1"/>
  <c r="M24" i="10"/>
  <c r="M40" i="10" s="1"/>
  <c r="L8" i="10"/>
  <c r="L13" i="10" s="1"/>
  <c r="L27" i="10"/>
  <c r="L30" i="10"/>
  <c r="K27" i="10"/>
  <c r="K11" i="10"/>
  <c r="J40" i="5"/>
  <c r="J40" i="10"/>
  <c r="J6" i="1"/>
  <c r="I40" i="5"/>
  <c r="I43" i="7"/>
  <c r="M9" i="11"/>
  <c r="K9" i="11"/>
  <c r="I9" i="11"/>
  <c r="L30" i="11" l="1"/>
  <c r="L9" i="11"/>
  <c r="J9" i="11"/>
  <c r="M27" i="10"/>
  <c r="K40" i="10"/>
  <c r="L40" i="10"/>
  <c r="L12" i="10"/>
  <c r="J10" i="11"/>
  <c r="I11" i="11"/>
  <c r="K10" i="11"/>
  <c r="L10" i="11"/>
  <c r="M28" i="4"/>
  <c r="I10" i="11" l="1"/>
  <c r="I12" i="11" s="1"/>
  <c r="M28" i="6"/>
  <c r="L28" i="6"/>
  <c r="K28" i="6"/>
  <c r="M9" i="6"/>
  <c r="L9" i="6"/>
  <c r="K9" i="6"/>
  <c r="M18" i="7"/>
  <c r="L18" i="7"/>
  <c r="M9" i="7"/>
  <c r="L9" i="7"/>
  <c r="M24" i="9"/>
  <c r="L24" i="9"/>
  <c r="M8" i="9"/>
  <c r="L8" i="9"/>
  <c r="M9" i="4"/>
  <c r="L46" i="6" l="1"/>
  <c r="L40" i="9"/>
  <c r="K46" i="6"/>
  <c r="I40" i="4"/>
  <c r="I40" i="7"/>
  <c r="H7" i="1"/>
  <c r="H30" i="1" l="1"/>
  <c r="H22" i="11"/>
  <c r="H35" i="10"/>
  <c r="H24" i="10" l="1"/>
  <c r="H27" i="10" s="1"/>
  <c r="H24" i="5" l="1"/>
  <c r="H80" i="1"/>
  <c r="H41" i="4"/>
  <c r="H30" i="11" l="1"/>
  <c r="H9" i="11"/>
  <c r="H8" i="5"/>
  <c r="H27" i="7"/>
  <c r="H36" i="7"/>
  <c r="H8" i="10"/>
  <c r="H40" i="10" s="1"/>
  <c r="G5" i="12" l="1"/>
  <c r="G15" i="12" l="1"/>
  <c r="G25" i="12" s="1"/>
  <c r="G43" i="7"/>
  <c r="G22" i="11"/>
  <c r="G9" i="11"/>
  <c r="G30" i="11" l="1"/>
  <c r="G18" i="12"/>
  <c r="G8" i="10"/>
  <c r="G24" i="5"/>
  <c r="G8" i="5"/>
  <c r="G36" i="7"/>
  <c r="G27" i="7"/>
  <c r="G40" i="5" l="1"/>
  <c r="F41" i="7"/>
  <c r="G41" i="7"/>
  <c r="J69" i="1"/>
  <c r="M24" i="8"/>
  <c r="M28" i="8" s="1"/>
  <c r="L24" i="8"/>
  <c r="L28" i="8" s="1"/>
  <c r="K66" i="1"/>
  <c r="J66" i="1"/>
  <c r="M66" i="1" l="1"/>
  <c r="N66" i="1" s="1"/>
  <c r="L31" i="8"/>
  <c r="L30" i="8"/>
  <c r="M67" i="1"/>
  <c r="L67" i="1"/>
  <c r="M57" i="1" l="1"/>
  <c r="N19" i="8"/>
  <c r="M8" i="8" l="1"/>
  <c r="L8" i="8"/>
  <c r="J56" i="1"/>
  <c r="K56" i="1"/>
  <c r="M56" i="1"/>
  <c r="N3" i="8"/>
  <c r="N35" i="8" s="1"/>
  <c r="L40" i="8" l="1"/>
  <c r="L12" i="8"/>
  <c r="M40" i="8"/>
  <c r="M12" i="8"/>
  <c r="L11" i="8"/>
  <c r="L14" i="8"/>
  <c r="L13" i="8"/>
  <c r="N56" i="1"/>
  <c r="I58" i="1"/>
  <c r="F30" i="1" l="1"/>
  <c r="F22" i="11" l="1"/>
  <c r="F58" i="1" l="1"/>
  <c r="F30" i="11" l="1"/>
  <c r="F9" i="11"/>
  <c r="F10" i="11"/>
  <c r="F35" i="5"/>
  <c r="F51" i="7" l="1"/>
  <c r="F44" i="7"/>
  <c r="F98" i="1"/>
  <c r="F50" i="7" l="1"/>
  <c r="E87" i="1" l="1"/>
  <c r="E10" i="11"/>
  <c r="E22" i="11" l="1"/>
  <c r="E105" i="1"/>
  <c r="E51" i="7"/>
  <c r="E24" i="11" l="1"/>
  <c r="E50" i="7"/>
  <c r="E23" i="11"/>
  <c r="E43" i="7"/>
  <c r="E52" i="7"/>
  <c r="E126" i="1" s="1"/>
  <c r="E25" i="11" l="1"/>
  <c r="D163" i="1"/>
  <c r="D87" i="1"/>
  <c r="B38" i="8" l="1"/>
  <c r="D11" i="10" l="1"/>
  <c r="C38" i="8" l="1"/>
  <c r="B177" i="1"/>
  <c r="G30" i="1" l="1"/>
  <c r="E30" i="1"/>
  <c r="I30" i="1" l="1"/>
  <c r="N4" i="11"/>
  <c r="J30" i="1"/>
  <c r="K30" i="1"/>
  <c r="L30" i="1"/>
  <c r="D30" i="1"/>
  <c r="N17" i="11"/>
  <c r="N30" i="1" l="1"/>
  <c r="D23" i="11"/>
  <c r="D24" i="11"/>
  <c r="C24" i="11"/>
  <c r="C25" i="11" s="1"/>
  <c r="G24" i="10"/>
  <c r="G40" i="10" s="1"/>
  <c r="E40" i="10"/>
  <c r="M177" i="1"/>
  <c r="L177" i="1"/>
  <c r="K177" i="1"/>
  <c r="J177" i="1"/>
  <c r="I177" i="1"/>
  <c r="H177" i="1"/>
  <c r="D25" i="11" l="1"/>
  <c r="C177" i="1"/>
  <c r="N19" i="10"/>
  <c r="G177" i="1"/>
  <c r="G35" i="10"/>
  <c r="D35" i="10"/>
  <c r="D40" i="10"/>
  <c r="F177" i="1"/>
  <c r="F35" i="10"/>
  <c r="D177" i="1"/>
  <c r="E35" i="10"/>
  <c r="E177" i="1"/>
  <c r="N169" i="1"/>
  <c r="N3" i="10"/>
  <c r="N35" i="10" l="1"/>
  <c r="F27" i="10"/>
  <c r="F28" i="10"/>
  <c r="F29" i="10"/>
  <c r="F30" i="10"/>
  <c r="E27" i="10"/>
  <c r="D27" i="10"/>
  <c r="N177" i="1"/>
  <c r="F32" i="10" l="1"/>
  <c r="B70" i="1"/>
  <c r="B61" i="1"/>
  <c r="J191" i="1" l="1"/>
  <c r="J193" i="1" s="1"/>
  <c r="I27" i="10"/>
  <c r="G27" i="10"/>
  <c r="I8" i="10"/>
  <c r="I40" i="10" l="1"/>
  <c r="C11" i="10"/>
  <c r="H28" i="6"/>
  <c r="G28" i="6"/>
  <c r="G9" i="6"/>
  <c r="H18" i="7"/>
  <c r="G18" i="7"/>
  <c r="H9" i="7"/>
  <c r="G9" i="7"/>
  <c r="H24" i="9"/>
  <c r="G24" i="9"/>
  <c r="H8" i="9"/>
  <c r="G8" i="9"/>
  <c r="H28" i="4"/>
  <c r="H35" i="4" s="1"/>
  <c r="H9" i="4"/>
  <c r="G9" i="4"/>
  <c r="G15" i="4" l="1"/>
  <c r="G13" i="4"/>
  <c r="H46" i="4"/>
  <c r="H40" i="6"/>
  <c r="H9" i="6"/>
  <c r="H46" i="6" s="1"/>
  <c r="G85" i="1"/>
  <c r="G28" i="4"/>
  <c r="G46" i="6"/>
  <c r="F40" i="7"/>
  <c r="C12" i="10"/>
  <c r="G24" i="8"/>
  <c r="L70" i="1"/>
  <c r="H24" i="8"/>
  <c r="H8" i="8"/>
  <c r="H12" i="8" s="1"/>
  <c r="G8" i="8"/>
  <c r="G12" i="8" s="1"/>
  <c r="C61" i="1"/>
  <c r="M28" i="3"/>
  <c r="L28" i="3"/>
  <c r="M9" i="3"/>
  <c r="D28" i="8" l="1"/>
  <c r="D27" i="8"/>
  <c r="E27" i="8"/>
  <c r="E28" i="8"/>
  <c r="F28" i="8"/>
  <c r="F27" i="8"/>
  <c r="H27" i="8"/>
  <c r="H28" i="8"/>
  <c r="G28" i="8"/>
  <c r="G27" i="8"/>
  <c r="L9" i="3"/>
  <c r="L46" i="3" s="1"/>
  <c r="M46" i="3"/>
  <c r="G28" i="3"/>
  <c r="H40" i="8"/>
  <c r="H11" i="8"/>
  <c r="H28" i="3"/>
  <c r="H15" i="8"/>
  <c r="H9" i="3"/>
  <c r="H13" i="8"/>
  <c r="G9" i="3"/>
  <c r="G37" i="1"/>
  <c r="I68" i="1"/>
  <c r="I37" i="8"/>
  <c r="G11" i="8"/>
  <c r="N5" i="8"/>
  <c r="F46" i="3"/>
  <c r="E46" i="3"/>
  <c r="M23" i="11"/>
  <c r="K22" i="11"/>
  <c r="J23" i="11"/>
  <c r="I23" i="11"/>
  <c r="G23" i="11"/>
  <c r="G10" i="11"/>
  <c r="G14" i="1"/>
  <c r="K23" i="11" l="1"/>
  <c r="M29" i="8"/>
  <c r="M30" i="8"/>
  <c r="L23" i="11"/>
  <c r="L24" i="11"/>
  <c r="N18" i="11"/>
  <c r="N19" i="11" s="1"/>
  <c r="H23" i="11"/>
  <c r="H46" i="3"/>
  <c r="L27" i="8"/>
  <c r="M27" i="8"/>
  <c r="M11" i="8"/>
  <c r="L25" i="11" l="1"/>
  <c r="N22" i="11"/>
  <c r="H10" i="11"/>
  <c r="H11" i="11"/>
  <c r="F23" i="11"/>
  <c r="F24" i="11"/>
  <c r="E30" i="11"/>
  <c r="L28" i="2"/>
  <c r="H28" i="2"/>
  <c r="G28" i="2"/>
  <c r="F25" i="11" l="1"/>
  <c r="H12" i="11"/>
  <c r="N23" i="11"/>
  <c r="N24" i="11"/>
  <c r="D6" i="1"/>
  <c r="N25" i="11" l="1"/>
  <c r="B3" i="1"/>
  <c r="H46" i="2" l="1"/>
  <c r="G46" i="2"/>
  <c r="D61" i="1" l="1"/>
  <c r="M191" i="1" l="1"/>
  <c r="M193" i="1" s="1"/>
  <c r="L191" i="1"/>
  <c r="L193" i="1" s="1"/>
  <c r="K191" i="1"/>
  <c r="K193" i="1" s="1"/>
  <c r="I191" i="1"/>
  <c r="I193" i="1" s="1"/>
  <c r="H191" i="1"/>
  <c r="H193" i="1" s="1"/>
  <c r="G191" i="1"/>
  <c r="G193" i="1" s="1"/>
  <c r="F191" i="1"/>
  <c r="F193" i="1" s="1"/>
  <c r="E191" i="1"/>
  <c r="E193" i="1" s="1"/>
  <c r="D191" i="1"/>
  <c r="D193" i="1" s="1"/>
  <c r="C191" i="1"/>
  <c r="C193" i="1" s="1"/>
  <c r="B191" i="1"/>
  <c r="B193" i="1" s="1"/>
  <c r="B186" i="1"/>
  <c r="B188" i="1" s="1"/>
  <c r="N191" i="1" l="1"/>
  <c r="N193" i="1" s="1"/>
  <c r="K31" i="1"/>
  <c r="E31" i="1"/>
  <c r="E33" i="1" s="1"/>
  <c r="M31" i="1"/>
  <c r="M33" i="1" s="1"/>
  <c r="K33" i="1" l="1"/>
  <c r="M24" i="11"/>
  <c r="M25" i="11" s="1"/>
  <c r="H31" i="1"/>
  <c r="H33" i="1" s="1"/>
  <c r="L31" i="1"/>
  <c r="L33" i="1" s="1"/>
  <c r="I31" i="1"/>
  <c r="I33" i="1" s="1"/>
  <c r="D31" i="1"/>
  <c r="D33" i="1" s="1"/>
  <c r="F31" i="1"/>
  <c r="F33" i="1" s="1"/>
  <c r="G31" i="1"/>
  <c r="G33" i="1" s="1"/>
  <c r="G24" i="11"/>
  <c r="G25" i="11" s="1"/>
  <c r="H24" i="11"/>
  <c r="H25" i="11" s="1"/>
  <c r="J24" i="11"/>
  <c r="J25" i="11" s="1"/>
  <c r="J31" i="1"/>
  <c r="J33" i="1" s="1"/>
  <c r="I24" i="11"/>
  <c r="I25" i="11" s="1"/>
  <c r="K24" i="11" l="1"/>
  <c r="K25" i="11" s="1"/>
  <c r="M61" i="1"/>
  <c r="L61" i="1"/>
  <c r="K61" i="1"/>
  <c r="J61" i="1"/>
  <c r="I61" i="1"/>
  <c r="H61" i="1"/>
  <c r="G61" i="1"/>
  <c r="F61" i="1"/>
  <c r="E61" i="1"/>
  <c r="F16" i="1"/>
  <c r="M70" i="1" l="1"/>
  <c r="G70" i="1"/>
  <c r="H70" i="1"/>
  <c r="N61" i="1"/>
  <c r="K39" i="8"/>
  <c r="K70" i="1"/>
  <c r="D70" i="1"/>
  <c r="C70" i="1"/>
  <c r="F70" i="1"/>
  <c r="I70" i="1"/>
  <c r="J70" i="1"/>
  <c r="M24" i="1"/>
  <c r="M26" i="1" s="1"/>
  <c r="M29" i="11"/>
  <c r="F24" i="1"/>
  <c r="F26" i="1" s="1"/>
  <c r="F29" i="11"/>
  <c r="N31" i="1"/>
  <c r="N33" i="1" s="1"/>
  <c r="G29" i="11"/>
  <c r="G24" i="1"/>
  <c r="G26" i="1" s="1"/>
  <c r="H29" i="11"/>
  <c r="H24" i="1"/>
  <c r="H26" i="1" s="1"/>
  <c r="I39" i="8"/>
  <c r="I24" i="1"/>
  <c r="I26" i="1" s="1"/>
  <c r="I29" i="11"/>
  <c r="E29" i="11"/>
  <c r="E24" i="1"/>
  <c r="E26" i="1" s="1"/>
  <c r="B24" i="1"/>
  <c r="B26" i="1" s="1"/>
  <c r="J24" i="1"/>
  <c r="J26" i="1" s="1"/>
  <c r="J29" i="11"/>
  <c r="K24" i="1"/>
  <c r="K26" i="1" s="1"/>
  <c r="K29" i="11"/>
  <c r="D24" i="1"/>
  <c r="D26" i="1" s="1"/>
  <c r="D29" i="11"/>
  <c r="L24" i="1"/>
  <c r="L26" i="1" s="1"/>
  <c r="L29" i="11"/>
  <c r="N7" i="8"/>
  <c r="N23" i="8"/>
  <c r="E39" i="8"/>
  <c r="G39" i="8"/>
  <c r="L39" i="8"/>
  <c r="J39" i="8"/>
  <c r="D39" i="8"/>
  <c r="F39" i="8"/>
  <c r="H39" i="8"/>
  <c r="N70" i="1" l="1"/>
  <c r="N39" i="8"/>
  <c r="M186" i="1" l="1"/>
  <c r="M188" i="1" s="1"/>
  <c r="L186" i="1"/>
  <c r="L188" i="1" s="1"/>
  <c r="K186" i="1"/>
  <c r="K188" i="1" s="1"/>
  <c r="J186" i="1"/>
  <c r="J188" i="1" s="1"/>
  <c r="I186" i="1"/>
  <c r="I188" i="1" s="1"/>
  <c r="E186" i="1"/>
  <c r="E188" i="1" s="1"/>
  <c r="D186" i="1"/>
  <c r="D188" i="1" s="1"/>
  <c r="C186" i="1"/>
  <c r="C188" i="1" s="1"/>
  <c r="F15" i="12"/>
  <c r="E15" i="12"/>
  <c r="H5" i="12" l="1"/>
  <c r="H8" i="12" s="1"/>
  <c r="H9" i="12" s="1"/>
  <c r="H186" i="1"/>
  <c r="H188" i="1" s="1"/>
  <c r="F5" i="12"/>
  <c r="F25" i="12" s="1"/>
  <c r="F186" i="1"/>
  <c r="F188" i="1" s="1"/>
  <c r="G8" i="12"/>
  <c r="G9" i="12" s="1"/>
  <c r="G186" i="1"/>
  <c r="G188" i="1" s="1"/>
  <c r="I23" i="12"/>
  <c r="K15" i="12"/>
  <c r="K18" i="12" s="1"/>
  <c r="K20" i="12" s="1"/>
  <c r="D15" i="12"/>
  <c r="D18" i="12" s="1"/>
  <c r="L15" i="12"/>
  <c r="L18" i="12" s="1"/>
  <c r="F23" i="12"/>
  <c r="C18" i="12"/>
  <c r="C20" i="12" s="1"/>
  <c r="G23" i="12"/>
  <c r="H23" i="12"/>
  <c r="J15" i="12"/>
  <c r="M15" i="12"/>
  <c r="M18" i="12" s="1"/>
  <c r="E18" i="12"/>
  <c r="E20" i="12" s="1"/>
  <c r="F18" i="12"/>
  <c r="H15" i="12"/>
  <c r="J5" i="12"/>
  <c r="I15" i="12"/>
  <c r="C23" i="12"/>
  <c r="K23" i="12"/>
  <c r="N3" i="12"/>
  <c r="C8" i="12"/>
  <c r="C9" i="12" s="1"/>
  <c r="K5" i="12"/>
  <c r="K8" i="12" s="1"/>
  <c r="B18" i="12"/>
  <c r="B20" i="12" s="1"/>
  <c r="D23" i="12"/>
  <c r="L23" i="12"/>
  <c r="J23" i="12"/>
  <c r="D5" i="12"/>
  <c r="L5" i="12"/>
  <c r="N13" i="12"/>
  <c r="E23" i="12"/>
  <c r="M23" i="12"/>
  <c r="B23" i="12"/>
  <c r="E5" i="12"/>
  <c r="M5" i="12"/>
  <c r="M8" i="12" s="1"/>
  <c r="I5" i="12"/>
  <c r="F8" i="12" l="1"/>
  <c r="F9" i="12" s="1"/>
  <c r="N186" i="1"/>
  <c r="N188" i="1" s="1"/>
  <c r="I18" i="12"/>
  <c r="I20" i="12" s="1"/>
  <c r="J18" i="12"/>
  <c r="J20" i="12" s="1"/>
  <c r="D20" i="12"/>
  <c r="M25" i="12"/>
  <c r="N15" i="12"/>
  <c r="N18" i="12" s="1"/>
  <c r="M20" i="12"/>
  <c r="M9" i="12"/>
  <c r="L25" i="12"/>
  <c r="D25" i="12"/>
  <c r="D8" i="12"/>
  <c r="D9" i="12" s="1"/>
  <c r="L8" i="12"/>
  <c r="I25" i="12"/>
  <c r="L20" i="12"/>
  <c r="J25" i="12"/>
  <c r="H25" i="12"/>
  <c r="N5" i="12"/>
  <c r="N8" i="12" s="1"/>
  <c r="K25" i="12"/>
  <c r="F20" i="12"/>
  <c r="C25" i="12"/>
  <c r="H18" i="12"/>
  <c r="G20" i="12"/>
  <c r="J8" i="12"/>
  <c r="J9" i="12" s="1"/>
  <c r="E25" i="12"/>
  <c r="N23" i="12"/>
  <c r="E8" i="12"/>
  <c r="E9" i="12" s="1"/>
  <c r="I8" i="12"/>
  <c r="B8" i="12"/>
  <c r="N20" i="12" l="1"/>
  <c r="I9" i="12"/>
  <c r="K9" i="12"/>
  <c r="H20" i="12"/>
  <c r="N25" i="12"/>
  <c r="N9" i="12"/>
  <c r="L9" i="12"/>
  <c r="B9" i="12"/>
  <c r="N6" i="8" l="1"/>
  <c r="G153" i="1"/>
  <c r="F153" i="1"/>
  <c r="E153" i="1"/>
  <c r="D153" i="1"/>
  <c r="C153" i="1"/>
  <c r="B153" i="1"/>
  <c r="M31" i="8"/>
  <c r="M32" i="8" s="1"/>
  <c r="F31" i="8"/>
  <c r="E31" i="8"/>
  <c r="D31" i="8"/>
  <c r="M15" i="8"/>
  <c r="L15" i="8"/>
  <c r="L16" i="8" s="1"/>
  <c r="F15" i="8"/>
  <c r="E15" i="8"/>
  <c r="D15" i="8"/>
  <c r="B13" i="8" l="1"/>
  <c r="B12" i="8"/>
  <c r="G31" i="8"/>
  <c r="H31" i="8"/>
  <c r="C15" i="8"/>
  <c r="G15" i="8"/>
  <c r="C31" i="8"/>
  <c r="C30" i="8"/>
  <c r="B40" i="8"/>
  <c r="D160" i="1" l="1"/>
  <c r="E160" i="1"/>
  <c r="F160" i="1"/>
  <c r="C160" i="1"/>
  <c r="G160" i="1"/>
  <c r="C35" i="5"/>
  <c r="K35" i="5"/>
  <c r="K152" i="1"/>
  <c r="E35" i="5"/>
  <c r="E152" i="1"/>
  <c r="M35" i="5"/>
  <c r="M152" i="1"/>
  <c r="F152" i="1"/>
  <c r="G35" i="5"/>
  <c r="G152" i="1"/>
  <c r="H35" i="5"/>
  <c r="H152" i="1"/>
  <c r="D35" i="5"/>
  <c r="D152" i="1"/>
  <c r="I35" i="5"/>
  <c r="I152" i="1"/>
  <c r="L35" i="5"/>
  <c r="L152" i="1"/>
  <c r="B35" i="5"/>
  <c r="J35" i="5"/>
  <c r="J152" i="1"/>
  <c r="C30" i="5" l="1"/>
  <c r="C28" i="5"/>
  <c r="C29" i="5"/>
  <c r="C27" i="5"/>
  <c r="C32" i="5" l="1"/>
  <c r="D142" i="1"/>
  <c r="D133" i="1"/>
  <c r="N21" i="7"/>
  <c r="B40" i="7"/>
  <c r="D95" i="1"/>
  <c r="D104" i="1"/>
  <c r="D46" i="1"/>
  <c r="D37" i="1"/>
  <c r="D12" i="1"/>
  <c r="D3" i="1"/>
  <c r="N3" i="3" l="1"/>
  <c r="N12" i="7"/>
  <c r="J178" i="1" l="1"/>
  <c r="J170" i="1"/>
  <c r="J161" i="1"/>
  <c r="J153" i="1"/>
  <c r="J144" i="1"/>
  <c r="J135" i="1"/>
  <c r="H36" i="5" l="1"/>
  <c r="C36" i="10" l="1"/>
  <c r="D36" i="10"/>
  <c r="E36" i="10"/>
  <c r="G36" i="10"/>
  <c r="H36" i="10"/>
  <c r="C37" i="10"/>
  <c r="D37" i="10"/>
  <c r="E37" i="10"/>
  <c r="G37" i="10"/>
  <c r="H37" i="10"/>
  <c r="C38" i="10"/>
  <c r="D38" i="10"/>
  <c r="E38" i="10"/>
  <c r="F38" i="10"/>
  <c r="G38" i="10"/>
  <c r="H38" i="10"/>
  <c r="B36" i="10"/>
  <c r="H27" i="5"/>
  <c r="C11" i="5"/>
  <c r="D11" i="5"/>
  <c r="E11" i="5"/>
  <c r="G11" i="5"/>
  <c r="H12" i="5"/>
  <c r="G27" i="5"/>
  <c r="B11" i="5" l="1"/>
  <c r="B40" i="5"/>
  <c r="H28" i="5"/>
  <c r="H11" i="5"/>
  <c r="B46" i="3"/>
  <c r="I155" i="1" l="1"/>
  <c r="M172" i="1"/>
  <c r="M155" i="1"/>
  <c r="L172" i="1"/>
  <c r="L155" i="1"/>
  <c r="K172" i="1"/>
  <c r="K155" i="1"/>
  <c r="J172" i="1"/>
  <c r="J155" i="1"/>
  <c r="I172" i="1"/>
  <c r="M38" i="10" l="1"/>
  <c r="J38" i="10"/>
  <c r="K38" i="10"/>
  <c r="I38" i="10"/>
  <c r="L38" i="10"/>
  <c r="M171" i="1" l="1"/>
  <c r="L171" i="1"/>
  <c r="K171" i="1"/>
  <c r="J171" i="1"/>
  <c r="J174" i="1" s="1"/>
  <c r="I171" i="1"/>
  <c r="M154" i="1"/>
  <c r="L154" i="1"/>
  <c r="K154" i="1"/>
  <c r="J154" i="1"/>
  <c r="J157" i="1" s="1"/>
  <c r="K37" i="10" l="1"/>
  <c r="L37" i="10"/>
  <c r="M37" i="10"/>
  <c r="J37" i="10"/>
  <c r="I37" i="10"/>
  <c r="M170" i="1" l="1"/>
  <c r="M174" i="1" s="1"/>
  <c r="L170" i="1"/>
  <c r="L174" i="1" s="1"/>
  <c r="I170" i="1"/>
  <c r="I174" i="1" s="1"/>
  <c r="M161" i="1"/>
  <c r="L161" i="1"/>
  <c r="K161" i="1"/>
  <c r="M153" i="1"/>
  <c r="M157" i="1" s="1"/>
  <c r="L153" i="1"/>
  <c r="L157" i="1" s="1"/>
  <c r="K153" i="1"/>
  <c r="K157" i="1" s="1"/>
  <c r="I153" i="1"/>
  <c r="K36" i="10" l="1"/>
  <c r="K170" i="1"/>
  <c r="K174" i="1" s="1"/>
  <c r="L36" i="10"/>
  <c r="M36" i="10"/>
  <c r="J36" i="10"/>
  <c r="I36" i="10"/>
  <c r="I160" i="1"/>
  <c r="J160" i="1" l="1"/>
  <c r="L160" i="1"/>
  <c r="M160" i="1"/>
  <c r="K160" i="1"/>
  <c r="J11" i="5"/>
  <c r="L11" i="5"/>
  <c r="I11" i="5"/>
  <c r="M11" i="5"/>
  <c r="I27" i="5"/>
  <c r="M142" i="1"/>
  <c r="L142" i="1"/>
  <c r="K142" i="1"/>
  <c r="J142" i="1"/>
  <c r="K40" i="7"/>
  <c r="M15" i="9"/>
  <c r="K11" i="5" l="1"/>
  <c r="K40" i="5"/>
  <c r="I14" i="5"/>
  <c r="I13" i="5"/>
  <c r="I12" i="5"/>
  <c r="L14" i="5"/>
  <c r="L13" i="5"/>
  <c r="L12" i="5"/>
  <c r="I35" i="9"/>
  <c r="M14" i="5"/>
  <c r="M13" i="5"/>
  <c r="M12" i="5"/>
  <c r="K14" i="5"/>
  <c r="K13" i="5"/>
  <c r="K12" i="5"/>
  <c r="J14" i="5"/>
  <c r="J13" i="5"/>
  <c r="J12" i="5"/>
  <c r="C170" i="1"/>
  <c r="D170" i="1"/>
  <c r="E170" i="1"/>
  <c r="G170" i="1"/>
  <c r="H170" i="1"/>
  <c r="B170" i="1"/>
  <c r="M15" i="5" l="1"/>
  <c r="J15" i="5"/>
  <c r="L15" i="5"/>
  <c r="I15" i="5"/>
  <c r="K15" i="5"/>
  <c r="C11" i="11" l="1"/>
  <c r="C12" i="11" s="1"/>
  <c r="J11" i="11"/>
  <c r="J12" i="11" s="1"/>
  <c r="E11" i="11"/>
  <c r="E12" i="11" s="1"/>
  <c r="L11" i="11"/>
  <c r="L12" i="11" s="1"/>
  <c r="C30" i="11"/>
  <c r="I30" i="11"/>
  <c r="B30" i="11"/>
  <c r="B11" i="11"/>
  <c r="B12" i="11" s="1"/>
  <c r="D30" i="11"/>
  <c r="D11" i="11"/>
  <c r="D12" i="11" s="1"/>
  <c r="N5" i="11"/>
  <c r="N24" i="1"/>
  <c r="N26" i="1" s="1"/>
  <c r="M10" i="11"/>
  <c r="N29" i="11" l="1"/>
  <c r="N6" i="11"/>
  <c r="N10" i="11" s="1"/>
  <c r="M30" i="11"/>
  <c r="M11" i="11"/>
  <c r="M12" i="11" s="1"/>
  <c r="F11" i="11"/>
  <c r="F12" i="11" s="1"/>
  <c r="K30" i="11"/>
  <c r="K11" i="11"/>
  <c r="K12" i="11" s="1"/>
  <c r="G11" i="11"/>
  <c r="G12" i="11" s="1"/>
  <c r="N9" i="11" l="1"/>
  <c r="N30" i="11"/>
  <c r="N11" i="11"/>
  <c r="J37" i="8"/>
  <c r="K37" i="8"/>
  <c r="L37" i="8"/>
  <c r="M37" i="8"/>
  <c r="I38" i="8"/>
  <c r="J38" i="8"/>
  <c r="K38" i="8"/>
  <c r="L38" i="8"/>
  <c r="M38" i="8"/>
  <c r="C37" i="8"/>
  <c r="D37" i="8"/>
  <c r="E37" i="8"/>
  <c r="G37" i="8"/>
  <c r="H37" i="8"/>
  <c r="D38" i="8"/>
  <c r="E38" i="8"/>
  <c r="G38" i="8"/>
  <c r="H38" i="8"/>
  <c r="N12" i="11" l="1"/>
  <c r="C161" i="1"/>
  <c r="D161" i="1"/>
  <c r="E161" i="1"/>
  <c r="G161" i="1"/>
  <c r="H161" i="1"/>
  <c r="C162" i="1"/>
  <c r="D162" i="1"/>
  <c r="E162" i="1"/>
  <c r="G162" i="1"/>
  <c r="H162" i="1"/>
  <c r="C163" i="1"/>
  <c r="E163" i="1"/>
  <c r="F163" i="1"/>
  <c r="G163" i="1"/>
  <c r="H163" i="1"/>
  <c r="B162" i="1"/>
  <c r="B163" i="1"/>
  <c r="B161" i="1"/>
  <c r="H160" i="1"/>
  <c r="H41" i="7"/>
  <c r="H115" i="1" s="1"/>
  <c r="H165" i="1" l="1"/>
  <c r="E165" i="1"/>
  <c r="D165" i="1"/>
  <c r="C165" i="1"/>
  <c r="B165" i="1"/>
  <c r="G165" i="1"/>
  <c r="N160" i="1"/>
  <c r="H153" i="1" l="1"/>
  <c r="H155" i="1"/>
  <c r="C171" i="1"/>
  <c r="N153" i="1" l="1"/>
  <c r="N152" i="1"/>
  <c r="H43" i="7" l="1"/>
  <c r="H42" i="7"/>
  <c r="H40" i="7"/>
  <c r="H12" i="4" l="1"/>
  <c r="H37" i="5" l="1"/>
  <c r="N19" i="5"/>
  <c r="N3" i="5"/>
  <c r="N35" i="5" l="1"/>
  <c r="H40" i="5"/>
  <c r="N20" i="5"/>
  <c r="F161" i="1"/>
  <c r="H30" i="5"/>
  <c r="B6" i="1" l="1"/>
  <c r="G52" i="7" l="1"/>
  <c r="G43" i="6" l="1"/>
  <c r="G11" i="10" l="1"/>
  <c r="G12" i="10" l="1"/>
  <c r="N5" i="6" l="1"/>
  <c r="F170" i="1" l="1"/>
  <c r="F36" i="10"/>
  <c r="F37" i="8"/>
  <c r="N170" i="1" l="1"/>
  <c r="F37" i="10"/>
  <c r="F162" i="1"/>
  <c r="F165" i="1" s="1"/>
  <c r="F11" i="5"/>
  <c r="N6" i="4"/>
  <c r="F38" i="8" l="1"/>
  <c r="G40" i="7" l="1"/>
  <c r="G46" i="3"/>
  <c r="G133" i="1" l="1"/>
  <c r="C76" i="1" l="1"/>
  <c r="F49" i="1" l="1"/>
  <c r="C6" i="1" l="1"/>
  <c r="E6" i="1"/>
  <c r="F6" i="1"/>
  <c r="G6" i="1"/>
  <c r="H6" i="1"/>
  <c r="I6" i="1"/>
  <c r="K6" i="1"/>
  <c r="L6" i="1"/>
  <c r="M6" i="1"/>
  <c r="E40" i="2" l="1"/>
  <c r="F40" i="2"/>
  <c r="H40" i="2"/>
  <c r="I40" i="2"/>
  <c r="J40" i="2"/>
  <c r="E41" i="2"/>
  <c r="F41" i="2"/>
  <c r="G41" i="2"/>
  <c r="H41" i="2"/>
  <c r="L41" i="2"/>
  <c r="M41" i="2"/>
  <c r="E43" i="2"/>
  <c r="F43" i="2"/>
  <c r="G43" i="2"/>
  <c r="H43" i="2"/>
  <c r="I43" i="2"/>
  <c r="J43" i="2"/>
  <c r="K43" i="2"/>
  <c r="L43" i="2"/>
  <c r="M43" i="2"/>
  <c r="E42" i="2"/>
  <c r="F42" i="2"/>
  <c r="G42" i="2"/>
  <c r="H42" i="2"/>
  <c r="I42" i="2"/>
  <c r="J42" i="2"/>
  <c r="K42" i="2"/>
  <c r="L42" i="2"/>
  <c r="M42" i="2"/>
  <c r="F44" i="2"/>
  <c r="G44" i="2"/>
  <c r="H44" i="2"/>
  <c r="I44" i="2"/>
  <c r="J44" i="2"/>
  <c r="K44" i="2"/>
  <c r="L44" i="2"/>
  <c r="M44" i="2"/>
  <c r="C41" i="2"/>
  <c r="D41" i="2"/>
  <c r="C43" i="2"/>
  <c r="D43" i="2"/>
  <c r="C42" i="2"/>
  <c r="D42" i="2"/>
  <c r="C44" i="2"/>
  <c r="D44" i="2"/>
  <c r="D40" i="2"/>
  <c r="N22" i="9" l="1"/>
  <c r="N21" i="9"/>
  <c r="N23" i="9"/>
  <c r="D35" i="9"/>
  <c r="F35" i="9"/>
  <c r="G35" i="9"/>
  <c r="H35" i="9"/>
  <c r="J35" i="9"/>
  <c r="K35" i="9"/>
  <c r="L35" i="9"/>
  <c r="M35" i="9"/>
  <c r="D36" i="9"/>
  <c r="E36" i="9"/>
  <c r="F36" i="9"/>
  <c r="G36" i="9"/>
  <c r="H36" i="9"/>
  <c r="L36" i="9"/>
  <c r="M36" i="9"/>
  <c r="D38" i="9"/>
  <c r="E38" i="9"/>
  <c r="F38" i="9"/>
  <c r="G38" i="9"/>
  <c r="H38" i="9"/>
  <c r="I38" i="9"/>
  <c r="J38" i="9"/>
  <c r="K38" i="9"/>
  <c r="L38" i="9"/>
  <c r="M38" i="9"/>
  <c r="D37" i="9"/>
  <c r="E37" i="9"/>
  <c r="F37" i="9"/>
  <c r="G37" i="9"/>
  <c r="H37" i="9"/>
  <c r="I37" i="9"/>
  <c r="J37" i="9"/>
  <c r="K37" i="9"/>
  <c r="L37" i="9"/>
  <c r="M37" i="9"/>
  <c r="D39" i="9"/>
  <c r="E39" i="9"/>
  <c r="F39" i="9"/>
  <c r="G39" i="9"/>
  <c r="H39" i="9"/>
  <c r="I39" i="9"/>
  <c r="J39" i="9"/>
  <c r="M39" i="9"/>
  <c r="C36" i="9"/>
  <c r="C38" i="9"/>
  <c r="C37" i="9"/>
  <c r="C39" i="9"/>
  <c r="N7" i="9"/>
  <c r="N39" i="9" l="1"/>
  <c r="C5" i="1"/>
  <c r="C180" i="1" l="1"/>
  <c r="D180" i="1"/>
  <c r="E180" i="1"/>
  <c r="F180" i="1"/>
  <c r="G180" i="1"/>
  <c r="H180" i="1"/>
  <c r="I180" i="1"/>
  <c r="J180" i="1"/>
  <c r="K180" i="1"/>
  <c r="L180" i="1"/>
  <c r="M180" i="1"/>
  <c r="C178" i="1"/>
  <c r="D178" i="1"/>
  <c r="E178" i="1"/>
  <c r="F178" i="1"/>
  <c r="G178" i="1"/>
  <c r="H178" i="1"/>
  <c r="I178" i="1"/>
  <c r="L178" i="1"/>
  <c r="M178" i="1"/>
  <c r="C179" i="1"/>
  <c r="D179" i="1"/>
  <c r="E179" i="1"/>
  <c r="F179" i="1"/>
  <c r="G179" i="1"/>
  <c r="H179" i="1"/>
  <c r="I179" i="1"/>
  <c r="J179" i="1"/>
  <c r="K179" i="1"/>
  <c r="L179" i="1"/>
  <c r="M179" i="1"/>
  <c r="H182" i="1" l="1"/>
  <c r="J182" i="1"/>
  <c r="I182" i="1"/>
  <c r="F182" i="1"/>
  <c r="E182" i="1"/>
  <c r="D182" i="1"/>
  <c r="C182" i="1"/>
  <c r="M182" i="1"/>
  <c r="K182" i="1"/>
  <c r="L182" i="1"/>
  <c r="G182" i="1"/>
  <c r="B15" i="1"/>
  <c r="B89" i="1" l="1"/>
  <c r="B36" i="9"/>
  <c r="B38" i="9"/>
  <c r="B37" i="9"/>
  <c r="B39" i="9"/>
  <c r="B29" i="9"/>
  <c r="B180" i="1"/>
  <c r="B178" i="1"/>
  <c r="B179" i="1"/>
  <c r="D171" i="1"/>
  <c r="E171" i="1"/>
  <c r="F171" i="1"/>
  <c r="G171" i="1"/>
  <c r="H171" i="1"/>
  <c r="C172" i="1"/>
  <c r="C174" i="1" s="1"/>
  <c r="D172" i="1"/>
  <c r="E172" i="1"/>
  <c r="F172" i="1"/>
  <c r="G172" i="1"/>
  <c r="H172" i="1"/>
  <c r="B172" i="1"/>
  <c r="B171" i="1"/>
  <c r="B174" i="1" s="1"/>
  <c r="F174" i="1" l="1"/>
  <c r="H174" i="1"/>
  <c r="E174" i="1"/>
  <c r="D174" i="1"/>
  <c r="B182" i="1"/>
  <c r="G174" i="1"/>
  <c r="N172" i="1"/>
  <c r="B30" i="9"/>
  <c r="B28" i="9"/>
  <c r="B27" i="9"/>
  <c r="B31" i="9"/>
  <c r="B38" i="10"/>
  <c r="B37" i="10"/>
  <c r="I28" i="10"/>
  <c r="C29" i="10"/>
  <c r="B30" i="10"/>
  <c r="N22" i="10"/>
  <c r="N21" i="10"/>
  <c r="N20" i="10"/>
  <c r="M11" i="10"/>
  <c r="J11" i="10"/>
  <c r="I11" i="10"/>
  <c r="H11" i="10"/>
  <c r="F11" i="10"/>
  <c r="E11" i="10"/>
  <c r="N6" i="10"/>
  <c r="N5" i="10"/>
  <c r="N4" i="10"/>
  <c r="C105" i="1"/>
  <c r="D105" i="1"/>
  <c r="F105" i="1"/>
  <c r="G105" i="1"/>
  <c r="H105" i="1"/>
  <c r="L105" i="1"/>
  <c r="M105" i="1"/>
  <c r="B105" i="1"/>
  <c r="B107" i="1"/>
  <c r="B106" i="1"/>
  <c r="B108" i="1"/>
  <c r="C96" i="1"/>
  <c r="D96" i="1"/>
  <c r="E96" i="1"/>
  <c r="F96" i="1"/>
  <c r="G96" i="1"/>
  <c r="H96" i="1"/>
  <c r="L96" i="1"/>
  <c r="M96" i="1"/>
  <c r="B96" i="1"/>
  <c r="B98" i="1"/>
  <c r="B97" i="1"/>
  <c r="B99" i="1"/>
  <c r="L12" i="1"/>
  <c r="L13" i="1"/>
  <c r="L15" i="1"/>
  <c r="L14" i="1"/>
  <c r="L16" i="1"/>
  <c r="L4" i="1"/>
  <c r="L5" i="1"/>
  <c r="L7" i="1"/>
  <c r="B5" i="1"/>
  <c r="N6" i="2"/>
  <c r="B32" i="9" l="1"/>
  <c r="N24" i="10"/>
  <c r="N27" i="10" s="1"/>
  <c r="N8" i="10"/>
  <c r="L11" i="10"/>
  <c r="H28" i="10"/>
  <c r="G30" i="10"/>
  <c r="J28" i="10"/>
  <c r="K29" i="10"/>
  <c r="D29" i="10"/>
  <c r="L29" i="10"/>
  <c r="E28" i="10"/>
  <c r="M28" i="10"/>
  <c r="L14" i="10"/>
  <c r="J13" i="10"/>
  <c r="D13" i="10"/>
  <c r="M13" i="10"/>
  <c r="E13" i="10"/>
  <c r="E29" i="10"/>
  <c r="I14" i="10"/>
  <c r="I13" i="10"/>
  <c r="N36" i="10"/>
  <c r="N37" i="10"/>
  <c r="N38" i="10"/>
  <c r="M29" i="10"/>
  <c r="I29" i="10"/>
  <c r="J29" i="10"/>
  <c r="I30" i="10"/>
  <c r="J30" i="10"/>
  <c r="M30" i="10"/>
  <c r="J12" i="10"/>
  <c r="J14" i="10"/>
  <c r="H30" i="10"/>
  <c r="F14" i="10"/>
  <c r="F13" i="10"/>
  <c r="F12" i="10"/>
  <c r="H13" i="10"/>
  <c r="H14" i="10"/>
  <c r="M14" i="10"/>
  <c r="I12" i="10"/>
  <c r="I15" i="10" s="1"/>
  <c r="M12" i="10"/>
  <c r="G13" i="10"/>
  <c r="K14" i="10"/>
  <c r="E30" i="10"/>
  <c r="E14" i="10"/>
  <c r="E12" i="10"/>
  <c r="D30" i="10"/>
  <c r="D12" i="10"/>
  <c r="D14" i="10"/>
  <c r="C14" i="10"/>
  <c r="N178" i="1"/>
  <c r="N180" i="1"/>
  <c r="N171" i="1"/>
  <c r="N174" i="1" s="1"/>
  <c r="B28" i="10"/>
  <c r="B29" i="10"/>
  <c r="B12" i="10"/>
  <c r="B14" i="10"/>
  <c r="C28" i="10"/>
  <c r="K28" i="10"/>
  <c r="H12" i="10"/>
  <c r="C13" i="10"/>
  <c r="K13" i="10"/>
  <c r="D28" i="10"/>
  <c r="L28" i="10"/>
  <c r="G29" i="10"/>
  <c r="G14" i="10"/>
  <c r="H29" i="10"/>
  <c r="C30" i="10"/>
  <c r="K30" i="10"/>
  <c r="C40" i="10"/>
  <c r="K12" i="10"/>
  <c r="G28" i="10"/>
  <c r="K32" i="10" l="1"/>
  <c r="J32" i="10"/>
  <c r="J15" i="10"/>
  <c r="K15" i="10"/>
  <c r="I32" i="10"/>
  <c r="H15" i="10"/>
  <c r="F15" i="10"/>
  <c r="E15" i="10"/>
  <c r="E32" i="10"/>
  <c r="D15" i="10"/>
  <c r="D32" i="10"/>
  <c r="G15" i="10"/>
  <c r="L15" i="10"/>
  <c r="C15" i="10"/>
  <c r="C32" i="10"/>
  <c r="B15" i="10"/>
  <c r="B32" i="10"/>
  <c r="N40" i="10"/>
  <c r="N11" i="10"/>
  <c r="M15" i="10"/>
  <c r="M32" i="10"/>
  <c r="L32" i="10"/>
  <c r="H32" i="10"/>
  <c r="G32" i="10"/>
  <c r="N14" i="10"/>
  <c r="N13" i="10"/>
  <c r="N30" i="10"/>
  <c r="N29" i="10"/>
  <c r="N28" i="10"/>
  <c r="N12" i="10"/>
  <c r="N32" i="10" l="1"/>
  <c r="N15" i="10"/>
  <c r="C49" i="7"/>
  <c r="D49" i="7"/>
  <c r="D123" i="1" s="1"/>
  <c r="E49" i="7"/>
  <c r="F49" i="7"/>
  <c r="G49" i="7"/>
  <c r="H49" i="7"/>
  <c r="I49" i="7"/>
  <c r="J49" i="7"/>
  <c r="K49" i="7"/>
  <c r="L49" i="7"/>
  <c r="M49" i="7"/>
  <c r="D50" i="7"/>
  <c r="G50" i="7"/>
  <c r="H50" i="7"/>
  <c r="L50" i="7"/>
  <c r="M50" i="7"/>
  <c r="C52" i="7"/>
  <c r="D52" i="7"/>
  <c r="F52" i="7"/>
  <c r="H52" i="7"/>
  <c r="I52" i="7"/>
  <c r="J52" i="7"/>
  <c r="K52" i="7"/>
  <c r="L52" i="7"/>
  <c r="M52" i="7"/>
  <c r="C51" i="7"/>
  <c r="D51" i="7"/>
  <c r="G51" i="7"/>
  <c r="H51" i="7"/>
  <c r="I51" i="7"/>
  <c r="J51" i="7"/>
  <c r="K51" i="7"/>
  <c r="L51" i="7"/>
  <c r="M51" i="7"/>
  <c r="C53" i="7"/>
  <c r="D53" i="7"/>
  <c r="E53" i="7"/>
  <c r="F53" i="7"/>
  <c r="G53" i="7"/>
  <c r="H53" i="7"/>
  <c r="I53" i="7"/>
  <c r="J53" i="7"/>
  <c r="K53" i="7"/>
  <c r="L53" i="7"/>
  <c r="M53" i="7"/>
  <c r="B53" i="7"/>
  <c r="B51" i="7"/>
  <c r="B52" i="7"/>
  <c r="B50" i="7"/>
  <c r="B49" i="7"/>
  <c r="C44" i="7"/>
  <c r="D44" i="7"/>
  <c r="E44" i="7"/>
  <c r="G44" i="7"/>
  <c r="H44" i="7"/>
  <c r="I44" i="7"/>
  <c r="J44" i="7"/>
  <c r="K44" i="7"/>
  <c r="L44" i="7"/>
  <c r="M44" i="7"/>
  <c r="C42" i="7"/>
  <c r="D42" i="7"/>
  <c r="E42" i="7"/>
  <c r="F42" i="7"/>
  <c r="G42" i="7"/>
  <c r="I42" i="7"/>
  <c r="J42" i="7"/>
  <c r="K42" i="7"/>
  <c r="L42" i="7"/>
  <c r="M42" i="7"/>
  <c r="C43" i="7"/>
  <c r="D43" i="7"/>
  <c r="F43" i="7"/>
  <c r="J43" i="7"/>
  <c r="K43" i="7"/>
  <c r="L43" i="7"/>
  <c r="M43" i="7"/>
  <c r="B42" i="7"/>
  <c r="B43" i="7"/>
  <c r="B44" i="7"/>
  <c r="D41" i="7"/>
  <c r="E41" i="7"/>
  <c r="L41" i="7"/>
  <c r="M41" i="7"/>
  <c r="B41" i="7"/>
  <c r="D40" i="7"/>
  <c r="D114" i="1" s="1"/>
  <c r="E40" i="7"/>
  <c r="J40" i="7"/>
  <c r="L40" i="7"/>
  <c r="M40" i="7"/>
  <c r="C40" i="7"/>
  <c r="H46" i="7" l="1"/>
  <c r="H118" i="1"/>
  <c r="F55" i="7"/>
  <c r="F46" i="7"/>
  <c r="E55" i="7"/>
  <c r="E46" i="7"/>
  <c r="C46" i="7"/>
  <c r="C55" i="7"/>
  <c r="B46" i="7"/>
  <c r="B55" i="7"/>
  <c r="M46" i="7"/>
  <c r="L46" i="7"/>
  <c r="M55" i="7"/>
  <c r="L55" i="7"/>
  <c r="G46" i="7"/>
  <c r="H55" i="7"/>
  <c r="G55" i="7"/>
  <c r="D55" i="7"/>
  <c r="D46" i="7"/>
  <c r="M28" i="9" l="1"/>
  <c r="M29" i="9"/>
  <c r="M30" i="9"/>
  <c r="M31" i="9"/>
  <c r="M27" i="9"/>
  <c r="M31" i="4"/>
  <c r="M44" i="4"/>
  <c r="M42" i="4"/>
  <c r="M43" i="4"/>
  <c r="M41" i="4"/>
  <c r="M40" i="4"/>
  <c r="M32" i="9" l="1"/>
  <c r="M32" i="4"/>
  <c r="M34" i="4"/>
  <c r="M33" i="4"/>
  <c r="M35" i="4"/>
  <c r="M37" i="4" l="1"/>
  <c r="M14" i="2"/>
  <c r="M15" i="2"/>
  <c r="M13" i="2"/>
  <c r="M12" i="2"/>
  <c r="M16" i="2"/>
  <c r="M18" i="2" l="1"/>
  <c r="C35" i="9" l="1"/>
  <c r="M104" i="1" l="1"/>
  <c r="L104" i="1"/>
  <c r="K104" i="1"/>
  <c r="J104" i="1"/>
  <c r="I104" i="1"/>
  <c r="H104" i="1"/>
  <c r="G104" i="1"/>
  <c r="F104" i="1"/>
  <c r="C104" i="1"/>
  <c r="B104" i="1"/>
  <c r="B110" i="1" s="1"/>
  <c r="M95" i="1"/>
  <c r="L95" i="1"/>
  <c r="K95" i="1"/>
  <c r="J95" i="1"/>
  <c r="I95" i="1"/>
  <c r="H95" i="1"/>
  <c r="G95" i="1"/>
  <c r="F95" i="1"/>
  <c r="C95" i="1"/>
  <c r="B95" i="1"/>
  <c r="B101" i="1" s="1"/>
  <c r="G68" i="1"/>
  <c r="F68" i="1"/>
  <c r="E68" i="1"/>
  <c r="E72" i="1" s="1"/>
  <c r="D68" i="1"/>
  <c r="D72" i="1" s="1"/>
  <c r="C68" i="1"/>
  <c r="G69" i="1"/>
  <c r="F69" i="1"/>
  <c r="E69" i="1"/>
  <c r="D69" i="1"/>
  <c r="C69" i="1"/>
  <c r="B69" i="1"/>
  <c r="B72" i="1" s="1"/>
  <c r="G58" i="1"/>
  <c r="G63" i="1" s="1"/>
  <c r="E58" i="1"/>
  <c r="D58" i="1"/>
  <c r="C58" i="1"/>
  <c r="G60" i="1"/>
  <c r="F60" i="1"/>
  <c r="F63" i="1" s="1"/>
  <c r="E60" i="1"/>
  <c r="D60" i="1"/>
  <c r="C60" i="1"/>
  <c r="B58" i="1"/>
  <c r="B60" i="1"/>
  <c r="G108" i="1"/>
  <c r="F108" i="1"/>
  <c r="E108" i="1"/>
  <c r="D108" i="1"/>
  <c r="C108" i="1"/>
  <c r="G99" i="1"/>
  <c r="F99" i="1"/>
  <c r="E99" i="1"/>
  <c r="D99" i="1"/>
  <c r="C99" i="1"/>
  <c r="F72" i="1" l="1"/>
  <c r="E63" i="1"/>
  <c r="D63" i="1"/>
  <c r="C63" i="1"/>
  <c r="C72" i="1"/>
  <c r="G72" i="1"/>
  <c r="B63" i="1"/>
  <c r="G30" i="8"/>
  <c r="G29" i="8"/>
  <c r="F30" i="8"/>
  <c r="E30" i="8"/>
  <c r="D30" i="8"/>
  <c r="B30" i="8"/>
  <c r="F29" i="8"/>
  <c r="E29" i="8"/>
  <c r="D29" i="8"/>
  <c r="C29" i="8"/>
  <c r="C32" i="8" s="1"/>
  <c r="B29" i="8"/>
  <c r="D40" i="8"/>
  <c r="C14" i="8"/>
  <c r="E32" i="8" l="1"/>
  <c r="F32" i="8"/>
  <c r="G32" i="8"/>
  <c r="D32" i="8"/>
  <c r="B32" i="8"/>
  <c r="E13" i="8"/>
  <c r="E16" i="8" s="1"/>
  <c r="E40" i="8"/>
  <c r="G14" i="8"/>
  <c r="G40" i="8"/>
  <c r="F13" i="8"/>
  <c r="F40" i="8"/>
  <c r="E14" i="8"/>
  <c r="G13" i="8"/>
  <c r="B14" i="8"/>
  <c r="B16" i="8" s="1"/>
  <c r="C13" i="8"/>
  <c r="C16" i="8" s="1"/>
  <c r="D13" i="8"/>
  <c r="D14" i="8"/>
  <c r="F14" i="8"/>
  <c r="B35" i="9"/>
  <c r="G27" i="9"/>
  <c r="F15" i="9"/>
  <c r="D15" i="9"/>
  <c r="B15" i="9"/>
  <c r="F16" i="8" l="1"/>
  <c r="G16" i="8"/>
  <c r="D16" i="8"/>
  <c r="L15" i="9"/>
  <c r="H15" i="9"/>
  <c r="H40" i="9"/>
  <c r="D28" i="9"/>
  <c r="D27" i="9"/>
  <c r="D30" i="9"/>
  <c r="D31" i="9"/>
  <c r="D29" i="9"/>
  <c r="C30" i="9"/>
  <c r="C29" i="9"/>
  <c r="C31" i="9"/>
  <c r="C27" i="9"/>
  <c r="C28" i="9"/>
  <c r="G12" i="9"/>
  <c r="G15" i="9"/>
  <c r="G29" i="9"/>
  <c r="G31" i="9"/>
  <c r="G30" i="9"/>
  <c r="G28" i="9"/>
  <c r="H31" i="9"/>
  <c r="H30" i="9"/>
  <c r="H29" i="9"/>
  <c r="H28" i="9"/>
  <c r="H27" i="9"/>
  <c r="F31" i="9"/>
  <c r="F29" i="9"/>
  <c r="F30" i="9"/>
  <c r="F28" i="9"/>
  <c r="F27" i="9"/>
  <c r="L30" i="9"/>
  <c r="L31" i="9"/>
  <c r="L29" i="9"/>
  <c r="L28" i="9"/>
  <c r="L27" i="9"/>
  <c r="F12" i="9"/>
  <c r="F14" i="9"/>
  <c r="F13" i="9"/>
  <c r="G11" i="9"/>
  <c r="G40" i="9"/>
  <c r="G13" i="9"/>
  <c r="H13" i="9"/>
  <c r="L13" i="9"/>
  <c r="M40" i="9"/>
  <c r="M13" i="9"/>
  <c r="F11" i="9"/>
  <c r="F40" i="9"/>
  <c r="D40" i="9"/>
  <c r="D12" i="9"/>
  <c r="C15" i="9"/>
  <c r="C12" i="9"/>
  <c r="B12" i="9"/>
  <c r="B14" i="9"/>
  <c r="B13" i="9"/>
  <c r="B11" i="9"/>
  <c r="L11" i="9"/>
  <c r="L12" i="9"/>
  <c r="M11" i="9"/>
  <c r="M12" i="9"/>
  <c r="H11" i="9"/>
  <c r="H12" i="9"/>
  <c r="D11" i="9"/>
  <c r="C11" i="9"/>
  <c r="M68" i="1"/>
  <c r="L68" i="1"/>
  <c r="M69" i="1"/>
  <c r="L69" i="1"/>
  <c r="F32" i="9" l="1"/>
  <c r="F16" i="9"/>
  <c r="D32" i="9"/>
  <c r="C32" i="9"/>
  <c r="M72" i="1"/>
  <c r="L72" i="1"/>
  <c r="B16" i="9"/>
  <c r="L32" i="9"/>
  <c r="H32" i="9"/>
  <c r="G32" i="9"/>
  <c r="M108" i="1" l="1"/>
  <c r="M106" i="1"/>
  <c r="M107" i="1"/>
  <c r="L108" i="1"/>
  <c r="L106" i="1"/>
  <c r="L107" i="1"/>
  <c r="K107" i="1"/>
  <c r="M99" i="1"/>
  <c r="M97" i="1"/>
  <c r="M98" i="1"/>
  <c r="L99" i="1"/>
  <c r="L97" i="1"/>
  <c r="L98" i="1"/>
  <c r="K98" i="1"/>
  <c r="M58" i="1"/>
  <c r="M60" i="1"/>
  <c r="L58" i="1"/>
  <c r="L60" i="1"/>
  <c r="K106" i="1"/>
  <c r="K97" i="1"/>
  <c r="M63" i="1" l="1"/>
  <c r="L63" i="1"/>
  <c r="M110" i="1"/>
  <c r="M101" i="1"/>
  <c r="L110" i="1"/>
  <c r="L101" i="1"/>
  <c r="K68" i="1"/>
  <c r="K69" i="1"/>
  <c r="K58" i="1"/>
  <c r="K60" i="1"/>
  <c r="M14" i="8" l="1"/>
  <c r="M14" i="9" l="1"/>
  <c r="M16" i="9" s="1"/>
  <c r="L14" i="9"/>
  <c r="L16" i="9" s="1"/>
  <c r="J107" i="1"/>
  <c r="J98" i="1"/>
  <c r="J68" i="1"/>
  <c r="J58" i="1"/>
  <c r="J60" i="1"/>
  <c r="J106" i="1"/>
  <c r="J97" i="1"/>
  <c r="K108" i="1" l="1"/>
  <c r="J108" i="1"/>
  <c r="K99" i="1"/>
  <c r="J99" i="1"/>
  <c r="I99" i="1" l="1"/>
  <c r="I108" i="1"/>
  <c r="I107" i="1" l="1"/>
  <c r="I98" i="1"/>
  <c r="I106" i="1"/>
  <c r="I69" i="1"/>
  <c r="I97" i="1"/>
  <c r="I60" i="1"/>
  <c r="I38" i="5"/>
  <c r="I37" i="5"/>
  <c r="I36" i="5"/>
  <c r="H69" i="1" l="1"/>
  <c r="N69" i="1" s="1"/>
  <c r="H68" i="1"/>
  <c r="H72" i="1" l="1"/>
  <c r="H58" i="1"/>
  <c r="H60" i="1"/>
  <c r="H108" i="1"/>
  <c r="H106" i="1"/>
  <c r="G106" i="1"/>
  <c r="F106" i="1"/>
  <c r="F110" i="1" s="1"/>
  <c r="E106" i="1"/>
  <c r="D106" i="1"/>
  <c r="C106" i="1"/>
  <c r="H107" i="1"/>
  <c r="G107" i="1"/>
  <c r="F107" i="1"/>
  <c r="E107" i="1"/>
  <c r="D107" i="1"/>
  <c r="C107" i="1"/>
  <c r="H99" i="1"/>
  <c r="H97" i="1"/>
  <c r="G97" i="1"/>
  <c r="F97" i="1"/>
  <c r="F101" i="1" s="1"/>
  <c r="E97" i="1"/>
  <c r="D97" i="1"/>
  <c r="D101" i="1" s="1"/>
  <c r="C97" i="1"/>
  <c r="C101" i="1" s="1"/>
  <c r="H98" i="1"/>
  <c r="G98" i="1"/>
  <c r="E98" i="1"/>
  <c r="D98" i="1"/>
  <c r="C98" i="1"/>
  <c r="N22" i="8"/>
  <c r="H30" i="8"/>
  <c r="H14" i="8"/>
  <c r="H16" i="8" s="1"/>
  <c r="H63" i="1" l="1"/>
  <c r="H110" i="1"/>
  <c r="H101" i="1"/>
  <c r="D110" i="1"/>
  <c r="C110" i="1"/>
  <c r="N58" i="1"/>
  <c r="G110" i="1"/>
  <c r="G101" i="1"/>
  <c r="N108" i="1"/>
  <c r="N99" i="1"/>
  <c r="N106" i="1"/>
  <c r="N38" i="8"/>
  <c r="H14" i="9"/>
  <c r="H16" i="9" s="1"/>
  <c r="D14" i="9"/>
  <c r="C13" i="9"/>
  <c r="N5" i="9"/>
  <c r="N6" i="9"/>
  <c r="C14" i="9" l="1"/>
  <c r="C16" i="9" s="1"/>
  <c r="G14" i="9"/>
  <c r="G16" i="9" s="1"/>
  <c r="N38" i="9"/>
  <c r="N37" i="9"/>
  <c r="N60" i="1"/>
  <c r="D13" i="9"/>
  <c r="D16" i="9" s="1"/>
  <c r="G89" i="1"/>
  <c r="M163" i="1" l="1"/>
  <c r="M162" i="1"/>
  <c r="M165" i="1" l="1"/>
  <c r="C117" i="1"/>
  <c r="M7" i="1"/>
  <c r="K7" i="1"/>
  <c r="J7" i="1"/>
  <c r="G7" i="1"/>
  <c r="D7" i="1"/>
  <c r="M5" i="1"/>
  <c r="K5" i="1"/>
  <c r="J5" i="1"/>
  <c r="I5" i="1"/>
  <c r="H5" i="1"/>
  <c r="G5" i="1"/>
  <c r="F5" i="1"/>
  <c r="E5" i="1"/>
  <c r="D5" i="1"/>
  <c r="M4" i="1"/>
  <c r="H4" i="1"/>
  <c r="G4" i="1"/>
  <c r="F4" i="1"/>
  <c r="E4" i="1"/>
  <c r="D4" i="1"/>
  <c r="M3" i="1"/>
  <c r="J3" i="1"/>
  <c r="I3" i="1"/>
  <c r="H3" i="1"/>
  <c r="G3" i="1"/>
  <c r="F3" i="1"/>
  <c r="E3" i="1"/>
  <c r="C7" i="1"/>
  <c r="C4" i="1"/>
  <c r="C3" i="1"/>
  <c r="H9" i="1" l="1"/>
  <c r="F9" i="1"/>
  <c r="D9" i="1"/>
  <c r="C9" i="1"/>
  <c r="M9" i="1"/>
  <c r="G9" i="1"/>
  <c r="B7" i="1"/>
  <c r="B4" i="1"/>
  <c r="B9" i="1" l="1"/>
  <c r="N97" i="1"/>
  <c r="N21" i="8"/>
  <c r="N37" i="8" l="1"/>
  <c r="N98" i="1"/>
  <c r="L29" i="8"/>
  <c r="L32" i="8" s="1"/>
  <c r="H29" i="8"/>
  <c r="H32" i="8" s="1"/>
  <c r="M13" i="8"/>
  <c r="M16" i="8" s="1"/>
  <c r="N68" i="1" l="1"/>
  <c r="D31" i="2" l="1"/>
  <c r="M41" i="1" l="1"/>
  <c r="L41" i="1"/>
  <c r="K41" i="1"/>
  <c r="J41" i="1"/>
  <c r="I41" i="1"/>
  <c r="H41" i="1"/>
  <c r="G41" i="1"/>
  <c r="F41" i="1"/>
  <c r="E41" i="1"/>
  <c r="C41" i="1"/>
  <c r="M39" i="1"/>
  <c r="L39" i="1"/>
  <c r="K39" i="1"/>
  <c r="J39" i="1"/>
  <c r="I39" i="1"/>
  <c r="H39" i="1"/>
  <c r="G39" i="1"/>
  <c r="F39" i="1"/>
  <c r="D39" i="1"/>
  <c r="C39" i="1"/>
  <c r="M40" i="1"/>
  <c r="L40" i="1"/>
  <c r="K40" i="1"/>
  <c r="J40" i="1"/>
  <c r="I40" i="1"/>
  <c r="H40" i="1"/>
  <c r="G40" i="1"/>
  <c r="F40" i="1"/>
  <c r="E40" i="1"/>
  <c r="D40" i="1"/>
  <c r="C40" i="1"/>
  <c r="M38" i="1"/>
  <c r="L38" i="1"/>
  <c r="H38" i="1"/>
  <c r="G38" i="1"/>
  <c r="F38" i="1"/>
  <c r="E38" i="1"/>
  <c r="D38" i="1"/>
  <c r="C38" i="1"/>
  <c r="M37" i="1"/>
  <c r="L37" i="1"/>
  <c r="K37" i="1"/>
  <c r="J37" i="1"/>
  <c r="I37" i="1"/>
  <c r="H37" i="1"/>
  <c r="F37" i="1"/>
  <c r="E37" i="1"/>
  <c r="C37" i="1"/>
  <c r="M16" i="1"/>
  <c r="K16" i="1"/>
  <c r="J16" i="1"/>
  <c r="I16" i="1"/>
  <c r="H16" i="1"/>
  <c r="G16" i="1"/>
  <c r="E16" i="1"/>
  <c r="D16" i="1"/>
  <c r="C16" i="1"/>
  <c r="M14" i="1"/>
  <c r="K14" i="1"/>
  <c r="J14" i="1"/>
  <c r="I14" i="1"/>
  <c r="H14" i="1"/>
  <c r="F14" i="1"/>
  <c r="E14" i="1"/>
  <c r="D14" i="1"/>
  <c r="C14" i="1"/>
  <c r="M15" i="1"/>
  <c r="K15" i="1"/>
  <c r="J15" i="1"/>
  <c r="I15" i="1"/>
  <c r="G15" i="1"/>
  <c r="F15" i="1"/>
  <c r="E15" i="1"/>
  <c r="D15" i="1"/>
  <c r="C15" i="1"/>
  <c r="M13" i="1"/>
  <c r="H13" i="1"/>
  <c r="G13" i="1"/>
  <c r="F13" i="1"/>
  <c r="E13" i="1"/>
  <c r="D13" i="1"/>
  <c r="C13" i="1"/>
  <c r="J12" i="1"/>
  <c r="I12" i="1"/>
  <c r="H12" i="1"/>
  <c r="F12" i="1"/>
  <c r="E12" i="1"/>
  <c r="C12" i="1"/>
  <c r="M80" i="1"/>
  <c r="L80" i="1"/>
  <c r="K80" i="1"/>
  <c r="J80" i="1"/>
  <c r="I80" i="1"/>
  <c r="G80" i="1"/>
  <c r="F80" i="1"/>
  <c r="E80" i="1"/>
  <c r="D80" i="1"/>
  <c r="C80" i="1"/>
  <c r="M78" i="1"/>
  <c r="L78" i="1"/>
  <c r="K78" i="1"/>
  <c r="J78" i="1"/>
  <c r="I78" i="1"/>
  <c r="H78" i="1"/>
  <c r="G78" i="1"/>
  <c r="F78" i="1"/>
  <c r="E78" i="1"/>
  <c r="E239" i="1" s="1"/>
  <c r="C78" i="1"/>
  <c r="M79" i="1"/>
  <c r="L79" i="1"/>
  <c r="K79" i="1"/>
  <c r="J79" i="1"/>
  <c r="I79" i="1"/>
  <c r="H79" i="1"/>
  <c r="G79" i="1"/>
  <c r="F79" i="1"/>
  <c r="E79" i="1"/>
  <c r="D79" i="1"/>
  <c r="C79" i="1"/>
  <c r="M77" i="1"/>
  <c r="H77" i="1"/>
  <c r="G77" i="1"/>
  <c r="F77" i="1"/>
  <c r="E77" i="1"/>
  <c r="D77" i="1"/>
  <c r="C77" i="1"/>
  <c r="M76" i="1"/>
  <c r="L76" i="1"/>
  <c r="K76" i="1"/>
  <c r="J76" i="1"/>
  <c r="I76" i="1"/>
  <c r="H76" i="1"/>
  <c r="G76" i="1"/>
  <c r="G237" i="1" s="1"/>
  <c r="F76" i="1"/>
  <c r="H18" i="1" l="1"/>
  <c r="M237" i="1"/>
  <c r="I237" i="1"/>
  <c r="H82" i="1"/>
  <c r="H241" i="1"/>
  <c r="H43" i="1"/>
  <c r="J237" i="1"/>
  <c r="J239" i="1"/>
  <c r="F82" i="1"/>
  <c r="H237" i="1"/>
  <c r="H239" i="1"/>
  <c r="F43" i="1"/>
  <c r="F237" i="1"/>
  <c r="F18" i="1"/>
  <c r="I239" i="1"/>
  <c r="E18" i="1"/>
  <c r="K239" i="1"/>
  <c r="L239" i="1"/>
  <c r="M239" i="1"/>
  <c r="E43" i="1"/>
  <c r="F239" i="1"/>
  <c r="C18" i="1"/>
  <c r="G239" i="1"/>
  <c r="D43" i="1"/>
  <c r="D18" i="1"/>
  <c r="C43" i="1"/>
  <c r="C82" i="1"/>
  <c r="C239" i="1"/>
  <c r="C237" i="1"/>
  <c r="G238" i="1"/>
  <c r="I241" i="1"/>
  <c r="H238" i="1"/>
  <c r="C238" i="1"/>
  <c r="J241" i="1"/>
  <c r="D238" i="1"/>
  <c r="K241" i="1"/>
  <c r="E238" i="1"/>
  <c r="M238" i="1"/>
  <c r="J240" i="1"/>
  <c r="L241" i="1"/>
  <c r="F238" i="1"/>
  <c r="K240" i="1"/>
  <c r="M241" i="1"/>
  <c r="M43" i="1"/>
  <c r="M82" i="1"/>
  <c r="G43" i="1"/>
  <c r="G82" i="1"/>
  <c r="M240" i="1"/>
  <c r="L240" i="1"/>
  <c r="N22" i="5"/>
  <c r="N21" i="5"/>
  <c r="N6" i="5"/>
  <c r="N5" i="5"/>
  <c r="B41" i="1"/>
  <c r="B16" i="1"/>
  <c r="B39" i="1"/>
  <c r="B14" i="1"/>
  <c r="B40" i="1"/>
  <c r="B38" i="1"/>
  <c r="B37" i="1"/>
  <c r="B13" i="1"/>
  <c r="B43" i="1" l="1"/>
  <c r="N24" i="5"/>
  <c r="N27" i="5" s="1"/>
  <c r="M243" i="1"/>
  <c r="J162" i="1"/>
  <c r="J163" i="1"/>
  <c r="G155" i="1"/>
  <c r="G241" i="1" s="1"/>
  <c r="F155" i="1"/>
  <c r="F241" i="1" s="1"/>
  <c r="E155" i="1"/>
  <c r="D155" i="1"/>
  <c r="D241" i="1" s="1"/>
  <c r="C155" i="1"/>
  <c r="C241" i="1" s="1"/>
  <c r="B155" i="1"/>
  <c r="G154" i="1"/>
  <c r="G240" i="1" s="1"/>
  <c r="F154" i="1"/>
  <c r="E154" i="1"/>
  <c r="D154" i="1"/>
  <c r="C154" i="1"/>
  <c r="B154" i="1"/>
  <c r="H142" i="1"/>
  <c r="H133" i="1"/>
  <c r="J88" i="1"/>
  <c r="H85" i="1"/>
  <c r="L46" i="1"/>
  <c r="H46" i="1"/>
  <c r="N38" i="5"/>
  <c r="M38" i="5"/>
  <c r="N37" i="5"/>
  <c r="M37" i="5"/>
  <c r="G38" i="5"/>
  <c r="F38" i="5"/>
  <c r="E38" i="5"/>
  <c r="D38" i="5"/>
  <c r="C38" i="5"/>
  <c r="B38" i="5"/>
  <c r="N179" i="1" s="1"/>
  <c r="N182" i="1" s="1"/>
  <c r="G37" i="5"/>
  <c r="F37" i="5"/>
  <c r="E37" i="5"/>
  <c r="D37" i="5"/>
  <c r="C37" i="5"/>
  <c r="B37" i="5"/>
  <c r="N22" i="7"/>
  <c r="J165" i="1" l="1"/>
  <c r="F240" i="1"/>
  <c r="F243" i="1" s="1"/>
  <c r="F157" i="1"/>
  <c r="D157" i="1"/>
  <c r="E240" i="1"/>
  <c r="E157" i="1"/>
  <c r="C157" i="1"/>
  <c r="H255" i="1"/>
  <c r="C240" i="1"/>
  <c r="C243" i="1" s="1"/>
  <c r="D240" i="1"/>
  <c r="B157" i="1"/>
  <c r="G157" i="1"/>
  <c r="G243" i="1"/>
  <c r="L38" i="5"/>
  <c r="L37" i="5"/>
  <c r="L163" i="1" l="1"/>
  <c r="L162" i="1"/>
  <c r="K163" i="1"/>
  <c r="K162" i="1"/>
  <c r="K38" i="5"/>
  <c r="K37" i="5"/>
  <c r="K165" i="1" l="1"/>
  <c r="L165" i="1"/>
  <c r="J38" i="5"/>
  <c r="J37" i="5"/>
  <c r="I163" i="1" l="1"/>
  <c r="I162" i="1"/>
  <c r="I154" i="1"/>
  <c r="I157" i="1" l="1"/>
  <c r="I240" i="1"/>
  <c r="N163" i="1"/>
  <c r="N162" i="1" l="1"/>
  <c r="H38" i="5" l="1"/>
  <c r="N107" i="1" l="1"/>
  <c r="H14" i="5"/>
  <c r="H154" i="1"/>
  <c r="H240" i="1" l="1"/>
  <c r="H243" i="1" s="1"/>
  <c r="H157" i="1"/>
  <c r="N154" i="1"/>
  <c r="N155" i="1"/>
  <c r="H13" i="5"/>
  <c r="H15" i="5" s="1"/>
  <c r="N157" i="1" l="1"/>
  <c r="G36" i="5"/>
  <c r="G44" i="6"/>
  <c r="G42" i="6"/>
  <c r="G41" i="6"/>
  <c r="G40" i="6"/>
  <c r="G44" i="4"/>
  <c r="G42" i="4"/>
  <c r="G43" i="4"/>
  <c r="G41" i="4"/>
  <c r="G40" i="4"/>
  <c r="G35" i="4"/>
  <c r="G44" i="3"/>
  <c r="G42" i="3"/>
  <c r="G43" i="3"/>
  <c r="G41" i="3"/>
  <c r="G40" i="3"/>
  <c r="G34" i="4" l="1"/>
  <c r="G32" i="4"/>
  <c r="G33" i="4"/>
  <c r="G31" i="4"/>
  <c r="G37" i="4" l="1"/>
  <c r="G61" i="7"/>
  <c r="G62" i="7"/>
  <c r="G58" i="7"/>
  <c r="G60" i="7"/>
  <c r="G59" i="7"/>
  <c r="G64" i="7" l="1"/>
  <c r="C14" i="2" l="1"/>
  <c r="C15" i="2"/>
  <c r="C12" i="2"/>
  <c r="C16" i="2"/>
  <c r="C13" i="2"/>
  <c r="C18" i="2" l="1"/>
  <c r="H123" i="1"/>
  <c r="H217" i="1" s="1"/>
  <c r="B123" i="1"/>
  <c r="I161" i="1" l="1"/>
  <c r="I165" i="1" s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B144" i="1"/>
  <c r="C144" i="1"/>
  <c r="D144" i="1"/>
  <c r="E144" i="1"/>
  <c r="F144" i="1"/>
  <c r="G144" i="1"/>
  <c r="H144" i="1"/>
  <c r="I144" i="1"/>
  <c r="K144" i="1"/>
  <c r="L144" i="1"/>
  <c r="M144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C142" i="1"/>
  <c r="E142" i="1"/>
  <c r="F142" i="1"/>
  <c r="G142" i="1"/>
  <c r="I142" i="1"/>
  <c r="B134" i="1"/>
  <c r="C134" i="1"/>
  <c r="D134" i="1"/>
  <c r="E134" i="1"/>
  <c r="F134" i="1"/>
  <c r="G134" i="1"/>
  <c r="H134" i="1"/>
  <c r="H200" i="1" s="1"/>
  <c r="I134" i="1"/>
  <c r="J134" i="1"/>
  <c r="K134" i="1"/>
  <c r="L134" i="1"/>
  <c r="M134" i="1"/>
  <c r="B136" i="1"/>
  <c r="C136" i="1"/>
  <c r="C202" i="1" s="1"/>
  <c r="D136" i="1"/>
  <c r="E136" i="1"/>
  <c r="F136" i="1"/>
  <c r="G136" i="1"/>
  <c r="H136" i="1"/>
  <c r="I136" i="1"/>
  <c r="J136" i="1"/>
  <c r="K136" i="1"/>
  <c r="L136" i="1"/>
  <c r="M136" i="1"/>
  <c r="B135" i="1"/>
  <c r="C135" i="1"/>
  <c r="D135" i="1"/>
  <c r="E135" i="1"/>
  <c r="F135" i="1"/>
  <c r="G135" i="1"/>
  <c r="H135" i="1"/>
  <c r="I135" i="1"/>
  <c r="K135" i="1"/>
  <c r="L135" i="1"/>
  <c r="M135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C133" i="1"/>
  <c r="E133" i="1"/>
  <c r="F133" i="1"/>
  <c r="I133" i="1"/>
  <c r="I139" i="1" s="1"/>
  <c r="J133" i="1"/>
  <c r="K133" i="1"/>
  <c r="L133" i="1"/>
  <c r="M133" i="1"/>
  <c r="C123" i="1"/>
  <c r="E123" i="1"/>
  <c r="F123" i="1"/>
  <c r="G123" i="1"/>
  <c r="I123" i="1"/>
  <c r="J123" i="1"/>
  <c r="K123" i="1"/>
  <c r="L123" i="1"/>
  <c r="M123" i="1"/>
  <c r="B86" i="1"/>
  <c r="C86" i="1"/>
  <c r="D86" i="1"/>
  <c r="E86" i="1"/>
  <c r="F86" i="1"/>
  <c r="G86" i="1"/>
  <c r="H86" i="1"/>
  <c r="I86" i="1"/>
  <c r="M86" i="1"/>
  <c r="B88" i="1"/>
  <c r="C88" i="1"/>
  <c r="D88" i="1"/>
  <c r="E88" i="1"/>
  <c r="F88" i="1"/>
  <c r="F258" i="1" s="1"/>
  <c r="G88" i="1"/>
  <c r="H88" i="1"/>
  <c r="I88" i="1"/>
  <c r="K88" i="1"/>
  <c r="L88" i="1"/>
  <c r="M88" i="1"/>
  <c r="B87" i="1"/>
  <c r="C87" i="1"/>
  <c r="F87" i="1"/>
  <c r="G87" i="1"/>
  <c r="H87" i="1"/>
  <c r="I87" i="1"/>
  <c r="J87" i="1"/>
  <c r="K87" i="1"/>
  <c r="L87" i="1"/>
  <c r="M87" i="1"/>
  <c r="C89" i="1"/>
  <c r="D89" i="1"/>
  <c r="E89" i="1"/>
  <c r="F89" i="1"/>
  <c r="H89" i="1"/>
  <c r="I89" i="1"/>
  <c r="J89" i="1"/>
  <c r="K89" i="1"/>
  <c r="L89" i="1"/>
  <c r="M89" i="1"/>
  <c r="C85" i="1"/>
  <c r="F85" i="1"/>
  <c r="I85" i="1"/>
  <c r="J85" i="1"/>
  <c r="K85" i="1"/>
  <c r="L85" i="1"/>
  <c r="M85" i="1"/>
  <c r="B77" i="1"/>
  <c r="B79" i="1"/>
  <c r="B240" i="1" s="1"/>
  <c r="B78" i="1"/>
  <c r="B80" i="1"/>
  <c r="B241" i="1" s="1"/>
  <c r="B47" i="1"/>
  <c r="C47" i="1"/>
  <c r="D47" i="1"/>
  <c r="E47" i="1"/>
  <c r="F47" i="1"/>
  <c r="G47" i="1"/>
  <c r="H47" i="1"/>
  <c r="L47" i="1"/>
  <c r="M47" i="1"/>
  <c r="B49" i="1"/>
  <c r="C49" i="1"/>
  <c r="D49" i="1"/>
  <c r="E49" i="1"/>
  <c r="G49" i="1"/>
  <c r="H49" i="1"/>
  <c r="I49" i="1"/>
  <c r="J49" i="1"/>
  <c r="K49" i="1"/>
  <c r="L49" i="1"/>
  <c r="M49" i="1"/>
  <c r="B48" i="1"/>
  <c r="C48" i="1"/>
  <c r="D48" i="1"/>
  <c r="D257" i="1" s="1"/>
  <c r="E48" i="1"/>
  <c r="F48" i="1"/>
  <c r="G48" i="1"/>
  <c r="H48" i="1"/>
  <c r="I48" i="1"/>
  <c r="J48" i="1"/>
  <c r="K48" i="1"/>
  <c r="L48" i="1"/>
  <c r="M48" i="1"/>
  <c r="C50" i="1"/>
  <c r="D50" i="1"/>
  <c r="E50" i="1"/>
  <c r="F50" i="1"/>
  <c r="G50" i="1"/>
  <c r="H50" i="1"/>
  <c r="I50" i="1"/>
  <c r="J50" i="1"/>
  <c r="K50" i="1"/>
  <c r="L50" i="1"/>
  <c r="M50" i="1"/>
  <c r="C46" i="1"/>
  <c r="E46" i="1"/>
  <c r="F46" i="1"/>
  <c r="G46" i="1"/>
  <c r="I46" i="1"/>
  <c r="J46" i="1"/>
  <c r="K46" i="1"/>
  <c r="M46" i="1"/>
  <c r="L259" i="1" l="1"/>
  <c r="I257" i="1"/>
  <c r="L217" i="1"/>
  <c r="J257" i="1"/>
  <c r="G257" i="1"/>
  <c r="C258" i="1"/>
  <c r="K257" i="1"/>
  <c r="I148" i="1"/>
  <c r="J148" i="1"/>
  <c r="J139" i="1"/>
  <c r="J255" i="1"/>
  <c r="J217" i="1"/>
  <c r="I91" i="1"/>
  <c r="I217" i="1"/>
  <c r="H139" i="1"/>
  <c r="H148" i="1"/>
  <c r="H91" i="1"/>
  <c r="H52" i="1"/>
  <c r="F148" i="1"/>
  <c r="F91" i="1"/>
  <c r="E139" i="1"/>
  <c r="F217" i="1"/>
  <c r="F139" i="1"/>
  <c r="F257" i="1"/>
  <c r="F52" i="1"/>
  <c r="E52" i="1"/>
  <c r="E148" i="1"/>
  <c r="H257" i="1"/>
  <c r="F255" i="1"/>
  <c r="C91" i="1"/>
  <c r="D139" i="1"/>
  <c r="E257" i="1"/>
  <c r="D52" i="1"/>
  <c r="D148" i="1"/>
  <c r="C139" i="1"/>
  <c r="E220" i="1"/>
  <c r="C52" i="1"/>
  <c r="C148" i="1"/>
  <c r="J259" i="1"/>
  <c r="I259" i="1"/>
  <c r="G259" i="1"/>
  <c r="I255" i="1"/>
  <c r="L255" i="1"/>
  <c r="C217" i="1"/>
  <c r="C255" i="1"/>
  <c r="C257" i="1"/>
  <c r="M258" i="1"/>
  <c r="C259" i="1"/>
  <c r="B258" i="1"/>
  <c r="F256" i="1"/>
  <c r="D256" i="1"/>
  <c r="E256" i="1"/>
  <c r="H256" i="1"/>
  <c r="G256" i="1"/>
  <c r="H259" i="1"/>
  <c r="F259" i="1"/>
  <c r="D259" i="1"/>
  <c r="K259" i="1"/>
  <c r="B259" i="1"/>
  <c r="D258" i="1"/>
  <c r="B256" i="1"/>
  <c r="B257" i="1"/>
  <c r="B239" i="1"/>
  <c r="G258" i="1"/>
  <c r="E258" i="1"/>
  <c r="B238" i="1"/>
  <c r="H258" i="1"/>
  <c r="C256" i="1"/>
  <c r="M257" i="1"/>
  <c r="I258" i="1"/>
  <c r="M259" i="1"/>
  <c r="E259" i="1"/>
  <c r="M139" i="1"/>
  <c r="M52" i="1"/>
  <c r="M91" i="1"/>
  <c r="M256" i="1"/>
  <c r="L257" i="1"/>
  <c r="K148" i="1"/>
  <c r="K139" i="1"/>
  <c r="M148" i="1"/>
  <c r="L148" i="1"/>
  <c r="L139" i="1"/>
  <c r="G52" i="1"/>
  <c r="G148" i="1"/>
  <c r="G139" i="1"/>
  <c r="G91" i="1"/>
  <c r="N240" i="1"/>
  <c r="L258" i="1"/>
  <c r="J258" i="1"/>
  <c r="K258" i="1"/>
  <c r="N123" i="1"/>
  <c r="N5" i="1"/>
  <c r="N6" i="1"/>
  <c r="L18" i="1"/>
  <c r="N41" i="1"/>
  <c r="N39" i="1"/>
  <c r="N40" i="1"/>
  <c r="N16" i="1"/>
  <c r="N14" i="1"/>
  <c r="N15" i="1"/>
  <c r="N89" i="1"/>
  <c r="N87" i="1"/>
  <c r="N88" i="1"/>
  <c r="N146" i="1"/>
  <c r="N144" i="1"/>
  <c r="N145" i="1"/>
  <c r="N143" i="1"/>
  <c r="N80" i="1"/>
  <c r="N79" i="1"/>
  <c r="N137" i="1"/>
  <c r="N135" i="1"/>
  <c r="N136" i="1"/>
  <c r="N134" i="1"/>
  <c r="L43" i="1"/>
  <c r="B142" i="1"/>
  <c r="B148" i="1" s="1"/>
  <c r="B133" i="1"/>
  <c r="B139" i="1" s="1"/>
  <c r="B85" i="1"/>
  <c r="B91" i="1" s="1"/>
  <c r="B76" i="1"/>
  <c r="B82" i="1" s="1"/>
  <c r="N48" i="1"/>
  <c r="N49" i="1"/>
  <c r="B46" i="1"/>
  <c r="B52" i="1" s="1"/>
  <c r="N50" i="1"/>
  <c r="L52" i="1"/>
  <c r="N37" i="1"/>
  <c r="M36" i="5"/>
  <c r="L36" i="5"/>
  <c r="K36" i="5"/>
  <c r="J36" i="5"/>
  <c r="F36" i="5"/>
  <c r="E36" i="5"/>
  <c r="D36" i="5"/>
  <c r="C36" i="5"/>
  <c r="L27" i="5"/>
  <c r="K27" i="5"/>
  <c r="J27" i="5"/>
  <c r="F27" i="5"/>
  <c r="E27" i="5"/>
  <c r="D27" i="5"/>
  <c r="B27" i="5"/>
  <c r="N4" i="5"/>
  <c r="N8" i="5" s="1"/>
  <c r="M127" i="1"/>
  <c r="M221" i="1" s="1"/>
  <c r="M125" i="1"/>
  <c r="M219" i="1" s="1"/>
  <c r="M126" i="1"/>
  <c r="M220" i="1" s="1"/>
  <c r="M124" i="1"/>
  <c r="M218" i="1" s="1"/>
  <c r="M118" i="1"/>
  <c r="M116" i="1"/>
  <c r="M201" i="1" s="1"/>
  <c r="M117" i="1"/>
  <c r="M202" i="1" s="1"/>
  <c r="M115" i="1"/>
  <c r="M200" i="1" s="1"/>
  <c r="M114" i="1"/>
  <c r="M199" i="1" s="1"/>
  <c r="L127" i="1"/>
  <c r="L221" i="1" s="1"/>
  <c r="L125" i="1"/>
  <c r="L219" i="1" s="1"/>
  <c r="L126" i="1"/>
  <c r="L220" i="1" s="1"/>
  <c r="L124" i="1"/>
  <c r="L118" i="1"/>
  <c r="L203" i="1" s="1"/>
  <c r="L116" i="1"/>
  <c r="L201" i="1" s="1"/>
  <c r="L117" i="1"/>
  <c r="L202" i="1" s="1"/>
  <c r="L115" i="1"/>
  <c r="L114" i="1"/>
  <c r="K127" i="1"/>
  <c r="K221" i="1" s="1"/>
  <c r="K125" i="1"/>
  <c r="K219" i="1" s="1"/>
  <c r="K126" i="1"/>
  <c r="K220" i="1" s="1"/>
  <c r="K118" i="1"/>
  <c r="K203" i="1" s="1"/>
  <c r="K116" i="1"/>
  <c r="K201" i="1" s="1"/>
  <c r="K117" i="1"/>
  <c r="K202" i="1" s="1"/>
  <c r="K114" i="1"/>
  <c r="J127" i="1"/>
  <c r="J221" i="1" s="1"/>
  <c r="J125" i="1"/>
  <c r="J219" i="1" s="1"/>
  <c r="J126" i="1"/>
  <c r="J118" i="1"/>
  <c r="J116" i="1"/>
  <c r="J201" i="1" s="1"/>
  <c r="J117" i="1"/>
  <c r="J114" i="1"/>
  <c r="I127" i="1"/>
  <c r="I221" i="1" s="1"/>
  <c r="I125" i="1"/>
  <c r="I219" i="1" s="1"/>
  <c r="I126" i="1"/>
  <c r="I220" i="1" s="1"/>
  <c r="I118" i="1"/>
  <c r="I203" i="1" s="1"/>
  <c r="I116" i="1"/>
  <c r="I201" i="1" s="1"/>
  <c r="I117" i="1"/>
  <c r="I202" i="1" s="1"/>
  <c r="I114" i="1"/>
  <c r="B36" i="5"/>
  <c r="H127" i="1"/>
  <c r="H125" i="1"/>
  <c r="H219" i="1" s="1"/>
  <c r="H126" i="1"/>
  <c r="H220" i="1" s="1"/>
  <c r="H124" i="1"/>
  <c r="H218" i="1" s="1"/>
  <c r="H116" i="1"/>
  <c r="H201" i="1" s="1"/>
  <c r="H117" i="1"/>
  <c r="H202" i="1" s="1"/>
  <c r="H114" i="1"/>
  <c r="G127" i="1"/>
  <c r="G221" i="1" s="1"/>
  <c r="G125" i="1"/>
  <c r="G219" i="1" s="1"/>
  <c r="G126" i="1"/>
  <c r="G124" i="1"/>
  <c r="G218" i="1" s="1"/>
  <c r="G118" i="1"/>
  <c r="G203" i="1" s="1"/>
  <c r="G116" i="1"/>
  <c r="G201" i="1" s="1"/>
  <c r="G117" i="1"/>
  <c r="G115" i="1"/>
  <c r="G200" i="1" s="1"/>
  <c r="G114" i="1"/>
  <c r="G199" i="1" s="1"/>
  <c r="F127" i="1"/>
  <c r="F221" i="1" s="1"/>
  <c r="F125" i="1"/>
  <c r="F126" i="1"/>
  <c r="F124" i="1"/>
  <c r="F218" i="1" s="1"/>
  <c r="F118" i="1"/>
  <c r="F203" i="1" s="1"/>
  <c r="F116" i="1"/>
  <c r="F115" i="1"/>
  <c r="F200" i="1" s="1"/>
  <c r="F114" i="1"/>
  <c r="F199" i="1" s="1"/>
  <c r="E127" i="1"/>
  <c r="E221" i="1" s="1"/>
  <c r="E125" i="1"/>
  <c r="E219" i="1" s="1"/>
  <c r="E124" i="1"/>
  <c r="E218" i="1" s="1"/>
  <c r="E118" i="1"/>
  <c r="E116" i="1"/>
  <c r="E201" i="1" s="1"/>
  <c r="E117" i="1"/>
  <c r="E202" i="1" s="1"/>
  <c r="E115" i="1"/>
  <c r="E200" i="1" s="1"/>
  <c r="E114" i="1"/>
  <c r="D127" i="1"/>
  <c r="D221" i="1" s="1"/>
  <c r="D125" i="1"/>
  <c r="D219" i="1" s="1"/>
  <c r="D126" i="1"/>
  <c r="D124" i="1"/>
  <c r="D118" i="1"/>
  <c r="D203" i="1" s="1"/>
  <c r="D116" i="1"/>
  <c r="D117" i="1"/>
  <c r="D115" i="1"/>
  <c r="C127" i="1"/>
  <c r="C221" i="1" s="1"/>
  <c r="C125" i="1"/>
  <c r="C219" i="1" s="1"/>
  <c r="C126" i="1"/>
  <c r="C220" i="1" s="1"/>
  <c r="C124" i="1"/>
  <c r="C118" i="1"/>
  <c r="C203" i="1" s="1"/>
  <c r="C116" i="1"/>
  <c r="C201" i="1" s="1"/>
  <c r="C115" i="1"/>
  <c r="C114" i="1"/>
  <c r="B127" i="1"/>
  <c r="B221" i="1" s="1"/>
  <c r="B125" i="1"/>
  <c r="B126" i="1"/>
  <c r="B220" i="1" s="1"/>
  <c r="B124" i="1"/>
  <c r="B118" i="1"/>
  <c r="B203" i="1" s="1"/>
  <c r="B116" i="1"/>
  <c r="B117" i="1"/>
  <c r="B202" i="1" s="1"/>
  <c r="B115" i="1"/>
  <c r="B200" i="1" s="1"/>
  <c r="B114" i="1"/>
  <c r="N34" i="7"/>
  <c r="N32" i="7"/>
  <c r="N33" i="7"/>
  <c r="N31" i="7"/>
  <c r="N30" i="7"/>
  <c r="N25" i="7"/>
  <c r="N23" i="7"/>
  <c r="N24" i="7"/>
  <c r="N16" i="7"/>
  <c r="N14" i="7"/>
  <c r="N15" i="7"/>
  <c r="N7" i="7"/>
  <c r="N5" i="7"/>
  <c r="N6" i="7"/>
  <c r="N3" i="7"/>
  <c r="M44" i="6"/>
  <c r="L44" i="6"/>
  <c r="K44" i="6"/>
  <c r="J44" i="6"/>
  <c r="I44" i="6"/>
  <c r="H44" i="6"/>
  <c r="F44" i="6"/>
  <c r="E44" i="6"/>
  <c r="D44" i="6"/>
  <c r="C44" i="6"/>
  <c r="B44" i="6"/>
  <c r="M42" i="6"/>
  <c r="L42" i="6"/>
  <c r="K42" i="6"/>
  <c r="J42" i="6"/>
  <c r="I42" i="6"/>
  <c r="H42" i="6"/>
  <c r="F42" i="6"/>
  <c r="E42" i="6"/>
  <c r="D42" i="6"/>
  <c r="C42" i="6"/>
  <c r="B42" i="6"/>
  <c r="M43" i="6"/>
  <c r="L43" i="6"/>
  <c r="K43" i="6"/>
  <c r="J43" i="6"/>
  <c r="I43" i="6"/>
  <c r="H43" i="6"/>
  <c r="F43" i="6"/>
  <c r="E43" i="6"/>
  <c r="D43" i="6"/>
  <c r="C43" i="6"/>
  <c r="B43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F40" i="6"/>
  <c r="E40" i="6"/>
  <c r="D40" i="6"/>
  <c r="C40" i="6"/>
  <c r="B40" i="6"/>
  <c r="L34" i="6"/>
  <c r="K33" i="6"/>
  <c r="J35" i="6"/>
  <c r="I31" i="6"/>
  <c r="H34" i="6"/>
  <c r="G31" i="6"/>
  <c r="F35" i="6"/>
  <c r="D34" i="6"/>
  <c r="B35" i="6"/>
  <c r="N26" i="6"/>
  <c r="N24" i="6"/>
  <c r="N25" i="6"/>
  <c r="N23" i="6"/>
  <c r="N22" i="6"/>
  <c r="K15" i="6"/>
  <c r="I16" i="6"/>
  <c r="F46" i="6"/>
  <c r="E16" i="6"/>
  <c r="C15" i="6"/>
  <c r="N7" i="6"/>
  <c r="N6" i="6"/>
  <c r="N4" i="6"/>
  <c r="N3" i="6"/>
  <c r="L44" i="4"/>
  <c r="K44" i="4"/>
  <c r="I44" i="4"/>
  <c r="H44" i="4"/>
  <c r="F44" i="4"/>
  <c r="E44" i="4"/>
  <c r="D44" i="4"/>
  <c r="C44" i="4"/>
  <c r="B44" i="4"/>
  <c r="L42" i="4"/>
  <c r="K42" i="4"/>
  <c r="J42" i="4"/>
  <c r="I42" i="4"/>
  <c r="H42" i="4"/>
  <c r="F42" i="4"/>
  <c r="E42" i="4"/>
  <c r="C42" i="4"/>
  <c r="L43" i="4"/>
  <c r="K43" i="4"/>
  <c r="J43" i="4"/>
  <c r="I43" i="4"/>
  <c r="H43" i="4"/>
  <c r="F43" i="4"/>
  <c r="E43" i="4"/>
  <c r="D43" i="4"/>
  <c r="C43" i="4"/>
  <c r="B43" i="4"/>
  <c r="F41" i="4"/>
  <c r="E41" i="4"/>
  <c r="D41" i="4"/>
  <c r="C41" i="4"/>
  <c r="B41" i="4"/>
  <c r="L40" i="4"/>
  <c r="K40" i="4"/>
  <c r="J40" i="4"/>
  <c r="H40" i="4"/>
  <c r="F40" i="4"/>
  <c r="C40" i="4"/>
  <c r="B40" i="4"/>
  <c r="I33" i="4"/>
  <c r="H34" i="4"/>
  <c r="F35" i="4"/>
  <c r="C33" i="4"/>
  <c r="B35" i="4"/>
  <c r="N26" i="4"/>
  <c r="N25" i="4"/>
  <c r="F12" i="4"/>
  <c r="N7" i="4"/>
  <c r="M44" i="3"/>
  <c r="J44" i="3"/>
  <c r="I44" i="3"/>
  <c r="H44" i="3"/>
  <c r="F44" i="3"/>
  <c r="E44" i="3"/>
  <c r="D44" i="3"/>
  <c r="C44" i="3"/>
  <c r="B44" i="3"/>
  <c r="M42" i="3"/>
  <c r="L42" i="3"/>
  <c r="K42" i="3"/>
  <c r="J42" i="3"/>
  <c r="I42" i="3"/>
  <c r="H42" i="3"/>
  <c r="F42" i="3"/>
  <c r="E42" i="3"/>
  <c r="D42" i="3"/>
  <c r="C42" i="3"/>
  <c r="B42" i="3"/>
  <c r="M43" i="3"/>
  <c r="L43" i="3"/>
  <c r="K43" i="3"/>
  <c r="J43" i="3"/>
  <c r="I43" i="3"/>
  <c r="H43" i="3"/>
  <c r="F43" i="3"/>
  <c r="E43" i="3"/>
  <c r="D43" i="3"/>
  <c r="C43" i="3"/>
  <c r="B43" i="3"/>
  <c r="M41" i="3"/>
  <c r="L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B40" i="3"/>
  <c r="L34" i="3"/>
  <c r="H34" i="3"/>
  <c r="F35" i="3"/>
  <c r="D34" i="3"/>
  <c r="C33" i="3"/>
  <c r="B35" i="3"/>
  <c r="N26" i="3"/>
  <c r="N25" i="3"/>
  <c r="N22" i="3"/>
  <c r="F13" i="3"/>
  <c r="N7" i="3"/>
  <c r="N5" i="3"/>
  <c r="N6" i="3"/>
  <c r="J199" i="1" l="1"/>
  <c r="H261" i="1"/>
  <c r="I199" i="1"/>
  <c r="H199" i="1"/>
  <c r="H120" i="1"/>
  <c r="H221" i="1"/>
  <c r="H223" i="1" s="1"/>
  <c r="H129" i="1"/>
  <c r="F129" i="1"/>
  <c r="F261" i="1"/>
  <c r="F201" i="1"/>
  <c r="F219" i="1"/>
  <c r="E120" i="1"/>
  <c r="E129" i="1"/>
  <c r="D129" i="1"/>
  <c r="D200" i="1"/>
  <c r="D120" i="1"/>
  <c r="C261" i="1"/>
  <c r="C129" i="1"/>
  <c r="C199" i="1"/>
  <c r="C120" i="1"/>
  <c r="D218" i="1"/>
  <c r="C200" i="1"/>
  <c r="B129" i="1"/>
  <c r="B218" i="1"/>
  <c r="B120" i="1"/>
  <c r="C218" i="1"/>
  <c r="C223" i="1" s="1"/>
  <c r="B201" i="1"/>
  <c r="B219" i="1"/>
  <c r="B199" i="1"/>
  <c r="B237" i="1"/>
  <c r="B243" i="1" s="1"/>
  <c r="N28" i="6"/>
  <c r="N32" i="6" s="1"/>
  <c r="M129" i="1"/>
  <c r="M120" i="1"/>
  <c r="J220" i="1"/>
  <c r="J202" i="1"/>
  <c r="N9" i="6"/>
  <c r="J203" i="1"/>
  <c r="L120" i="1"/>
  <c r="M203" i="1"/>
  <c r="L129" i="1"/>
  <c r="H203" i="1"/>
  <c r="G220" i="1"/>
  <c r="G129" i="1"/>
  <c r="G202" i="1"/>
  <c r="G120" i="1"/>
  <c r="F220" i="1"/>
  <c r="D202" i="1"/>
  <c r="D220" i="1"/>
  <c r="M250" i="1"/>
  <c r="M248" i="1"/>
  <c r="M249" i="1"/>
  <c r="M247" i="1"/>
  <c r="M246" i="1"/>
  <c r="H249" i="1"/>
  <c r="H250" i="1"/>
  <c r="H247" i="1"/>
  <c r="H248" i="1"/>
  <c r="H246" i="1"/>
  <c r="G247" i="1"/>
  <c r="G250" i="1"/>
  <c r="G248" i="1"/>
  <c r="G246" i="1"/>
  <c r="G249" i="1"/>
  <c r="F247" i="1"/>
  <c r="F250" i="1"/>
  <c r="F249" i="1"/>
  <c r="F248" i="1"/>
  <c r="F246" i="1"/>
  <c r="C248" i="1"/>
  <c r="C246" i="1"/>
  <c r="C249" i="1"/>
  <c r="C250" i="1"/>
  <c r="C247" i="1"/>
  <c r="M28" i="5"/>
  <c r="M27" i="5"/>
  <c r="N114" i="1"/>
  <c r="N133" i="1"/>
  <c r="N139" i="1" s="1"/>
  <c r="N142" i="1"/>
  <c r="N148" i="1" s="1"/>
  <c r="N46" i="1"/>
  <c r="N258" i="1"/>
  <c r="N53" i="7"/>
  <c r="C33" i="6"/>
  <c r="C31" i="6"/>
  <c r="N40" i="7"/>
  <c r="N52" i="7"/>
  <c r="N51" i="7"/>
  <c r="N42" i="7"/>
  <c r="N44" i="7"/>
  <c r="N43" i="7"/>
  <c r="N49" i="7"/>
  <c r="M12" i="6"/>
  <c r="M15" i="6"/>
  <c r="M13" i="6"/>
  <c r="M14" i="6"/>
  <c r="M16" i="6"/>
  <c r="M15" i="4"/>
  <c r="M13" i="4"/>
  <c r="M12" i="4"/>
  <c r="M16" i="4"/>
  <c r="M14" i="4"/>
  <c r="M46" i="4"/>
  <c r="H16" i="3"/>
  <c r="M29" i="5"/>
  <c r="M30" i="5"/>
  <c r="L12" i="6"/>
  <c r="G29" i="5"/>
  <c r="G30" i="5"/>
  <c r="G13" i="5"/>
  <c r="G14" i="5"/>
  <c r="F30" i="5"/>
  <c r="F29" i="5"/>
  <c r="F12" i="5"/>
  <c r="F13" i="5"/>
  <c r="F14" i="5"/>
  <c r="E29" i="5"/>
  <c r="E30" i="5"/>
  <c r="E13" i="5"/>
  <c r="E14" i="5"/>
  <c r="D30" i="5"/>
  <c r="D29" i="5"/>
  <c r="D12" i="5"/>
  <c r="D13" i="5"/>
  <c r="D14" i="5"/>
  <c r="C12" i="5"/>
  <c r="C14" i="5"/>
  <c r="C13" i="5"/>
  <c r="B29" i="5"/>
  <c r="B30" i="5"/>
  <c r="B14" i="5"/>
  <c r="B13" i="5"/>
  <c r="K29" i="5"/>
  <c r="K30" i="5"/>
  <c r="H29" i="5"/>
  <c r="H32" i="5" s="1"/>
  <c r="J28" i="5"/>
  <c r="J29" i="5"/>
  <c r="J30" i="5"/>
  <c r="F117" i="1"/>
  <c r="F120" i="1" s="1"/>
  <c r="G16" i="4"/>
  <c r="G12" i="4"/>
  <c r="G46" i="4"/>
  <c r="G14" i="4"/>
  <c r="G34" i="3"/>
  <c r="G32" i="3"/>
  <c r="G35" i="3"/>
  <c r="G31" i="3"/>
  <c r="G33" i="3"/>
  <c r="L30" i="5"/>
  <c r="L29" i="5"/>
  <c r="I30" i="5"/>
  <c r="I29" i="5"/>
  <c r="G28" i="5"/>
  <c r="I28" i="5"/>
  <c r="G13" i="3"/>
  <c r="G16" i="3"/>
  <c r="G12" i="3"/>
  <c r="G15" i="3"/>
  <c r="G14" i="3"/>
  <c r="G12" i="5"/>
  <c r="G35" i="6"/>
  <c r="G33" i="6"/>
  <c r="G34" i="6"/>
  <c r="G32" i="6"/>
  <c r="G16" i="6"/>
  <c r="G12" i="6"/>
  <c r="G14" i="6"/>
  <c r="G15" i="6"/>
  <c r="G13" i="6"/>
  <c r="K28" i="5"/>
  <c r="M32" i="3"/>
  <c r="M32" i="6"/>
  <c r="L28" i="5"/>
  <c r="J46" i="6"/>
  <c r="I32" i="4"/>
  <c r="H32" i="4"/>
  <c r="F40" i="5"/>
  <c r="E28" i="5"/>
  <c r="D28" i="5"/>
  <c r="C15" i="4"/>
  <c r="C46" i="4"/>
  <c r="C40" i="5"/>
  <c r="N126" i="1"/>
  <c r="C60" i="7"/>
  <c r="F62" i="7"/>
  <c r="H62" i="7"/>
  <c r="M62" i="7"/>
  <c r="N116" i="1"/>
  <c r="N118" i="1"/>
  <c r="D62" i="7"/>
  <c r="F46" i="4"/>
  <c r="H13" i="4"/>
  <c r="F15" i="4"/>
  <c r="I34" i="4"/>
  <c r="I35" i="4"/>
  <c r="C13" i="4"/>
  <c r="H15" i="4"/>
  <c r="H16" i="4"/>
  <c r="I31" i="4"/>
  <c r="C34" i="4"/>
  <c r="C31" i="4"/>
  <c r="F12" i="6"/>
  <c r="N41" i="6"/>
  <c r="N42" i="6"/>
  <c r="J12" i="6"/>
  <c r="N44" i="6"/>
  <c r="K31" i="6"/>
  <c r="E12" i="5"/>
  <c r="E40" i="5"/>
  <c r="M40" i="5"/>
  <c r="D40" i="5"/>
  <c r="F28" i="5"/>
  <c r="N36" i="5"/>
  <c r="B28" i="5"/>
  <c r="B12" i="5"/>
  <c r="N43" i="6"/>
  <c r="B12" i="6"/>
  <c r="N125" i="1"/>
  <c r="N36" i="7"/>
  <c r="N27" i="7"/>
  <c r="N127" i="1"/>
  <c r="B58" i="7"/>
  <c r="N44" i="4"/>
  <c r="N43" i="4"/>
  <c r="B12" i="4"/>
  <c r="B15" i="4"/>
  <c r="N161" i="1"/>
  <c r="N165" i="1" s="1"/>
  <c r="E13" i="6"/>
  <c r="I13" i="6"/>
  <c r="D15" i="6"/>
  <c r="H15" i="6"/>
  <c r="L15" i="6"/>
  <c r="C14" i="6"/>
  <c r="K14" i="6"/>
  <c r="B16" i="6"/>
  <c r="F16" i="6"/>
  <c r="J16" i="6"/>
  <c r="B32" i="6"/>
  <c r="F32" i="6"/>
  <c r="J32" i="6"/>
  <c r="E34" i="6"/>
  <c r="I34" i="6"/>
  <c r="M34" i="6"/>
  <c r="D33" i="6"/>
  <c r="H33" i="6"/>
  <c r="L33" i="6"/>
  <c r="C35" i="6"/>
  <c r="K35" i="6"/>
  <c r="C12" i="6"/>
  <c r="K12" i="6"/>
  <c r="B13" i="6"/>
  <c r="F13" i="6"/>
  <c r="J13" i="6"/>
  <c r="E15" i="6"/>
  <c r="I15" i="6"/>
  <c r="D14" i="6"/>
  <c r="H14" i="6"/>
  <c r="L14" i="6"/>
  <c r="C16" i="6"/>
  <c r="K16" i="6"/>
  <c r="D46" i="6"/>
  <c r="D31" i="6"/>
  <c r="H31" i="6"/>
  <c r="L31" i="6"/>
  <c r="C32" i="6"/>
  <c r="K32" i="6"/>
  <c r="B34" i="6"/>
  <c r="F34" i="6"/>
  <c r="J34" i="6"/>
  <c r="E33" i="6"/>
  <c r="I33" i="6"/>
  <c r="M33" i="6"/>
  <c r="D35" i="6"/>
  <c r="H35" i="6"/>
  <c r="L35" i="6"/>
  <c r="D12" i="6"/>
  <c r="H12" i="6"/>
  <c r="C13" i="6"/>
  <c r="K13" i="6"/>
  <c r="B15" i="6"/>
  <c r="F15" i="6"/>
  <c r="J15" i="6"/>
  <c r="E14" i="6"/>
  <c r="I14" i="6"/>
  <c r="D16" i="6"/>
  <c r="H16" i="6"/>
  <c r="L16" i="6"/>
  <c r="E46" i="6"/>
  <c r="I46" i="6"/>
  <c r="M46" i="6"/>
  <c r="E31" i="6"/>
  <c r="M31" i="6"/>
  <c r="D32" i="6"/>
  <c r="H32" i="6"/>
  <c r="L32" i="6"/>
  <c r="C34" i="6"/>
  <c r="K34" i="6"/>
  <c r="B33" i="6"/>
  <c r="F33" i="6"/>
  <c r="J33" i="6"/>
  <c r="E35" i="6"/>
  <c r="I35" i="6"/>
  <c r="M35" i="6"/>
  <c r="N40" i="6"/>
  <c r="E12" i="6"/>
  <c r="I12" i="6"/>
  <c r="D13" i="6"/>
  <c r="H13" i="6"/>
  <c r="L13" i="6"/>
  <c r="B14" i="6"/>
  <c r="F14" i="6"/>
  <c r="J14" i="6"/>
  <c r="B31" i="6"/>
  <c r="F31" i="6"/>
  <c r="J31" i="6"/>
  <c r="E32" i="6"/>
  <c r="I32" i="6"/>
  <c r="C14" i="4"/>
  <c r="B16" i="4"/>
  <c r="F16" i="4"/>
  <c r="B32" i="4"/>
  <c r="F32" i="4"/>
  <c r="H33" i="4"/>
  <c r="C35" i="4"/>
  <c r="C12" i="4"/>
  <c r="B13" i="4"/>
  <c r="F13" i="4"/>
  <c r="H14" i="4"/>
  <c r="C16" i="4"/>
  <c r="H31" i="4"/>
  <c r="C32" i="4"/>
  <c r="B34" i="4"/>
  <c r="F34" i="4"/>
  <c r="B33" i="4"/>
  <c r="F33" i="4"/>
  <c r="B14" i="4"/>
  <c r="F14" i="4"/>
  <c r="B31" i="4"/>
  <c r="F31" i="4"/>
  <c r="H15" i="3"/>
  <c r="E35" i="3"/>
  <c r="D16" i="3"/>
  <c r="E31" i="3"/>
  <c r="M35" i="3"/>
  <c r="D12" i="3"/>
  <c r="L16" i="3"/>
  <c r="M31" i="3"/>
  <c r="N42" i="3"/>
  <c r="L12" i="3"/>
  <c r="N43" i="3"/>
  <c r="F12" i="3"/>
  <c r="B15" i="3"/>
  <c r="F16" i="3"/>
  <c r="N40" i="3"/>
  <c r="N44" i="3"/>
  <c r="C34" i="3"/>
  <c r="H12" i="3"/>
  <c r="D15" i="3"/>
  <c r="L15" i="3"/>
  <c r="E34" i="3"/>
  <c r="M34" i="3"/>
  <c r="F15" i="3"/>
  <c r="C31" i="3"/>
  <c r="C35" i="3"/>
  <c r="B12" i="3"/>
  <c r="B16" i="3"/>
  <c r="E16" i="3"/>
  <c r="E12" i="3"/>
  <c r="E14" i="3"/>
  <c r="E15" i="3"/>
  <c r="E13" i="3"/>
  <c r="M16" i="3"/>
  <c r="M12" i="3"/>
  <c r="M14" i="3"/>
  <c r="M15" i="3"/>
  <c r="M13" i="3"/>
  <c r="C15" i="3"/>
  <c r="C13" i="3"/>
  <c r="C16" i="3"/>
  <c r="C12" i="3"/>
  <c r="C14" i="3"/>
  <c r="B32" i="3"/>
  <c r="F32" i="3"/>
  <c r="D33" i="3"/>
  <c r="H33" i="3"/>
  <c r="L33" i="3"/>
  <c r="B13" i="3"/>
  <c r="D14" i="3"/>
  <c r="H14" i="3"/>
  <c r="L14" i="3"/>
  <c r="D46" i="3"/>
  <c r="D31" i="3"/>
  <c r="H31" i="3"/>
  <c r="L31" i="3"/>
  <c r="C32" i="3"/>
  <c r="B34" i="3"/>
  <c r="F34" i="3"/>
  <c r="E33" i="3"/>
  <c r="M33" i="3"/>
  <c r="D35" i="3"/>
  <c r="H35" i="3"/>
  <c r="L35" i="3"/>
  <c r="D32" i="3"/>
  <c r="H32" i="3"/>
  <c r="L32" i="3"/>
  <c r="B33" i="3"/>
  <c r="F33" i="3"/>
  <c r="D13" i="3"/>
  <c r="H13" i="3"/>
  <c r="L13" i="3"/>
  <c r="B14" i="3"/>
  <c r="F14" i="3"/>
  <c r="B31" i="3"/>
  <c r="F31" i="3"/>
  <c r="E32" i="3"/>
  <c r="K32" i="5" l="1"/>
  <c r="J32" i="5"/>
  <c r="J37" i="6"/>
  <c r="J18" i="6"/>
  <c r="I37" i="6"/>
  <c r="H205" i="1"/>
  <c r="H210" i="1" s="1"/>
  <c r="I18" i="6"/>
  <c r="H252" i="1"/>
  <c r="I37" i="4"/>
  <c r="F32" i="5"/>
  <c r="E32" i="5"/>
  <c r="F37" i="6"/>
  <c r="F223" i="1"/>
  <c r="F228" i="1" s="1"/>
  <c r="F18" i="4"/>
  <c r="F37" i="3"/>
  <c r="F18" i="6"/>
  <c r="F15" i="5"/>
  <c r="E15" i="5"/>
  <c r="F18" i="3"/>
  <c r="F37" i="4"/>
  <c r="E18" i="3"/>
  <c r="E37" i="6"/>
  <c r="E37" i="3"/>
  <c r="E18" i="6"/>
  <c r="D32" i="5"/>
  <c r="L32" i="5"/>
  <c r="D37" i="3"/>
  <c r="D37" i="6"/>
  <c r="D18" i="6"/>
  <c r="D15" i="5"/>
  <c r="D18" i="3"/>
  <c r="B15" i="5"/>
  <c r="C18" i="6"/>
  <c r="C252" i="1"/>
  <c r="C15" i="5"/>
  <c r="C37" i="4"/>
  <c r="C37" i="3"/>
  <c r="C37" i="6"/>
  <c r="C18" i="3"/>
  <c r="C18" i="4"/>
  <c r="C205" i="1"/>
  <c r="C211" i="1" s="1"/>
  <c r="B32" i="5"/>
  <c r="B205" i="1"/>
  <c r="B37" i="3"/>
  <c r="B37" i="4"/>
  <c r="B37" i="6"/>
  <c r="B18" i="4"/>
  <c r="B18" i="3"/>
  <c r="B18" i="6"/>
  <c r="M18" i="3"/>
  <c r="M32" i="5"/>
  <c r="M18" i="6"/>
  <c r="L18" i="3"/>
  <c r="L18" i="6"/>
  <c r="M37" i="3"/>
  <c r="M37" i="6"/>
  <c r="M252" i="1"/>
  <c r="M18" i="4"/>
  <c r="M205" i="1"/>
  <c r="M210" i="1" s="1"/>
  <c r="L37" i="3"/>
  <c r="L37" i="6"/>
  <c r="K18" i="6"/>
  <c r="K37" i="6"/>
  <c r="H18" i="4"/>
  <c r="I32" i="5"/>
  <c r="N221" i="1"/>
  <c r="G15" i="5"/>
  <c r="H37" i="3"/>
  <c r="H226" i="1"/>
  <c r="G18" i="4"/>
  <c r="H37" i="6"/>
  <c r="H18" i="6"/>
  <c r="H37" i="4"/>
  <c r="G32" i="5"/>
  <c r="H18" i="3"/>
  <c r="G205" i="1"/>
  <c r="G212" i="1" s="1"/>
  <c r="G37" i="6"/>
  <c r="G18" i="6"/>
  <c r="G18" i="3"/>
  <c r="G37" i="3"/>
  <c r="G252" i="1"/>
  <c r="F202" i="1"/>
  <c r="F205" i="1" s="1"/>
  <c r="N220" i="1"/>
  <c r="F252" i="1"/>
  <c r="N219" i="1"/>
  <c r="N12" i="5"/>
  <c r="N40" i="5"/>
  <c r="C228" i="1"/>
  <c r="C230" i="1"/>
  <c r="C229" i="1"/>
  <c r="C227" i="1"/>
  <c r="C226" i="1"/>
  <c r="N11" i="5"/>
  <c r="N117" i="1"/>
  <c r="N259" i="1"/>
  <c r="N29" i="5"/>
  <c r="N30" i="5"/>
  <c r="N14" i="5"/>
  <c r="N13" i="5"/>
  <c r="D58" i="7"/>
  <c r="N28" i="5"/>
  <c r="E59" i="7"/>
  <c r="E62" i="7"/>
  <c r="E60" i="7"/>
  <c r="E61" i="7"/>
  <c r="E58" i="7"/>
  <c r="D60" i="7"/>
  <c r="N35" i="6"/>
  <c r="N12" i="6"/>
  <c r="N13" i="6"/>
  <c r="H61" i="7"/>
  <c r="H59" i="7"/>
  <c r="H58" i="7"/>
  <c r="H60" i="7"/>
  <c r="D59" i="7"/>
  <c r="D61" i="7"/>
  <c r="L61" i="7"/>
  <c r="L59" i="7"/>
  <c r="L58" i="7"/>
  <c r="L60" i="7"/>
  <c r="M61" i="7"/>
  <c r="M59" i="7"/>
  <c r="M58" i="7"/>
  <c r="M60" i="7"/>
  <c r="F61" i="7"/>
  <c r="F59" i="7"/>
  <c r="F58" i="7"/>
  <c r="F60" i="7"/>
  <c r="L62" i="7"/>
  <c r="C61" i="7"/>
  <c r="C59" i="7"/>
  <c r="C58" i="7"/>
  <c r="C62" i="7"/>
  <c r="N33" i="6"/>
  <c r="N34" i="6"/>
  <c r="N31" i="6"/>
  <c r="N15" i="6"/>
  <c r="N14" i="6"/>
  <c r="N16" i="6"/>
  <c r="N46" i="6"/>
  <c r="B62" i="7"/>
  <c r="B60" i="7"/>
  <c r="B61" i="7"/>
  <c r="B59" i="7"/>
  <c r="F226" i="1" l="1"/>
  <c r="F229" i="1"/>
  <c r="F230" i="1"/>
  <c r="F227" i="1"/>
  <c r="F64" i="7"/>
  <c r="E64" i="7"/>
  <c r="C210" i="1"/>
  <c r="C208" i="1"/>
  <c r="C212" i="1"/>
  <c r="C209" i="1"/>
  <c r="C232" i="1"/>
  <c r="C64" i="7"/>
  <c r="B64" i="7"/>
  <c r="M209" i="1"/>
  <c r="M208" i="1"/>
  <c r="M211" i="1"/>
  <c r="N15" i="5"/>
  <c r="N32" i="5"/>
  <c r="N37" i="6"/>
  <c r="M64" i="7"/>
  <c r="L64" i="7"/>
  <c r="M212" i="1"/>
  <c r="H230" i="1"/>
  <c r="H208" i="1"/>
  <c r="H212" i="1"/>
  <c r="H209" i="1"/>
  <c r="H211" i="1"/>
  <c r="N18" i="6"/>
  <c r="H227" i="1"/>
  <c r="H229" i="1"/>
  <c r="H228" i="1"/>
  <c r="H64" i="7"/>
  <c r="G209" i="1"/>
  <c r="G211" i="1"/>
  <c r="G210" i="1"/>
  <c r="G208" i="1"/>
  <c r="F211" i="1"/>
  <c r="F212" i="1"/>
  <c r="F209" i="1"/>
  <c r="F210" i="1"/>
  <c r="N257" i="1"/>
  <c r="N202" i="1"/>
  <c r="D64" i="7"/>
  <c r="C40" i="2"/>
  <c r="B44" i="2"/>
  <c r="B42" i="2"/>
  <c r="B43" i="2"/>
  <c r="B41" i="2"/>
  <c r="N26" i="2"/>
  <c r="N24" i="2"/>
  <c r="N25" i="2"/>
  <c r="L35" i="2"/>
  <c r="H34" i="2"/>
  <c r="E34" i="2"/>
  <c r="D34" i="2"/>
  <c r="H232" i="1" l="1"/>
  <c r="H214" i="1"/>
  <c r="F232" i="1"/>
  <c r="C214" i="1"/>
  <c r="M214" i="1"/>
  <c r="G214" i="1"/>
  <c r="F208" i="1"/>
  <c r="F214" i="1" s="1"/>
  <c r="F267" i="1"/>
  <c r="F264" i="1"/>
  <c r="F265" i="1"/>
  <c r="F268" i="1"/>
  <c r="F266" i="1"/>
  <c r="H264" i="1"/>
  <c r="H267" i="1"/>
  <c r="H265" i="1"/>
  <c r="H266" i="1"/>
  <c r="H268" i="1"/>
  <c r="C268" i="1"/>
  <c r="C265" i="1"/>
  <c r="C266" i="1"/>
  <c r="C267" i="1"/>
  <c r="C264" i="1"/>
  <c r="H12" i="2"/>
  <c r="H15" i="2"/>
  <c r="H16" i="2"/>
  <c r="H13" i="2"/>
  <c r="H14" i="2"/>
  <c r="G13" i="2"/>
  <c r="G15" i="2"/>
  <c r="G12" i="2"/>
  <c r="G16" i="2"/>
  <c r="G14" i="2"/>
  <c r="F12" i="2"/>
  <c r="F14" i="2"/>
  <c r="F13" i="2"/>
  <c r="F15" i="2"/>
  <c r="F16" i="2"/>
  <c r="D12" i="2"/>
  <c r="D15" i="2"/>
  <c r="D16" i="2"/>
  <c r="D14" i="2"/>
  <c r="D13" i="2"/>
  <c r="L34" i="2"/>
  <c r="L32" i="2"/>
  <c r="H35" i="2"/>
  <c r="H31" i="2"/>
  <c r="H33" i="2"/>
  <c r="E35" i="2"/>
  <c r="E33" i="2"/>
  <c r="E31" i="2"/>
  <c r="D33" i="2"/>
  <c r="D35" i="2"/>
  <c r="N42" i="2"/>
  <c r="F34" i="2"/>
  <c r="C34" i="2"/>
  <c r="D32" i="2"/>
  <c r="E32" i="2"/>
  <c r="F33" i="2"/>
  <c r="H32" i="2"/>
  <c r="L33" i="2"/>
  <c r="C32" i="2"/>
  <c r="C33" i="2"/>
  <c r="F31" i="2"/>
  <c r="F35" i="2"/>
  <c r="L31" i="2"/>
  <c r="N43" i="2"/>
  <c r="C31" i="2"/>
  <c r="F32" i="2"/>
  <c r="H270" i="1" l="1"/>
  <c r="F18" i="2"/>
  <c r="F270" i="1"/>
  <c r="F37" i="2"/>
  <c r="E37" i="2"/>
  <c r="D18" i="2"/>
  <c r="D37" i="2"/>
  <c r="C37" i="2"/>
  <c r="C270" i="1"/>
  <c r="L37" i="2"/>
  <c r="H18" i="2"/>
  <c r="H37" i="2"/>
  <c r="G18" i="2"/>
  <c r="M40" i="2" l="1"/>
  <c r="M12" i="1"/>
  <c r="M217" i="1" s="1"/>
  <c r="M31" i="2"/>
  <c r="M255" i="1" l="1"/>
  <c r="M261" i="1" s="1"/>
  <c r="M223" i="1"/>
  <c r="M18" i="1"/>
  <c r="M46" i="2"/>
  <c r="M33" i="2"/>
  <c r="M32" i="2"/>
  <c r="M34" i="2"/>
  <c r="M35" i="2"/>
  <c r="K3" i="1"/>
  <c r="K237" i="1" s="1"/>
  <c r="K40" i="2"/>
  <c r="K12" i="1"/>
  <c r="K217" i="1" s="1"/>
  <c r="K255" i="1" l="1"/>
  <c r="K199" i="1"/>
  <c r="M227" i="1" l="1"/>
  <c r="M230" i="1"/>
  <c r="M229" i="1"/>
  <c r="M228" i="1"/>
  <c r="M226" i="1"/>
  <c r="M265" i="1"/>
  <c r="M268" i="1"/>
  <c r="M266" i="1"/>
  <c r="M267" i="1"/>
  <c r="M264" i="1"/>
  <c r="M270" i="1" l="1"/>
  <c r="M232" i="1"/>
  <c r="D85" i="1" l="1"/>
  <c r="D217" i="1" l="1"/>
  <c r="D223" i="1" s="1"/>
  <c r="D91" i="1"/>
  <c r="D255" i="1"/>
  <c r="D261" i="1" s="1"/>
  <c r="E85" i="1"/>
  <c r="E91" i="1" s="1"/>
  <c r="N22" i="4"/>
  <c r="D76" i="1"/>
  <c r="N22" i="2"/>
  <c r="B31" i="2"/>
  <c r="B12" i="1"/>
  <c r="B12" i="2"/>
  <c r="B40" i="2"/>
  <c r="D237" i="1" l="1"/>
  <c r="D199" i="1"/>
  <c r="B18" i="1"/>
  <c r="B255" i="1"/>
  <c r="B261" i="1" s="1"/>
  <c r="B217" i="1"/>
  <c r="B223" i="1" s="1"/>
  <c r="D226" i="1"/>
  <c r="D264" i="1"/>
  <c r="N19" i="9"/>
  <c r="E27" i="9"/>
  <c r="E104" i="1"/>
  <c r="E110" i="1" s="1"/>
  <c r="E33" i="4"/>
  <c r="E35" i="4"/>
  <c r="E34" i="4"/>
  <c r="E32" i="4"/>
  <c r="E31" i="4"/>
  <c r="N85" i="1"/>
  <c r="E76" i="1"/>
  <c r="E82" i="1" s="1"/>
  <c r="E12" i="4"/>
  <c r="E40" i="4"/>
  <c r="D34" i="4"/>
  <c r="D33" i="4"/>
  <c r="D35" i="4"/>
  <c r="D32" i="4"/>
  <c r="D31" i="4"/>
  <c r="D40" i="4"/>
  <c r="N3" i="4"/>
  <c r="G40" i="2"/>
  <c r="G31" i="2"/>
  <c r="G12" i="1"/>
  <c r="B35" i="2"/>
  <c r="B32" i="2"/>
  <c r="B33" i="2"/>
  <c r="B34" i="2"/>
  <c r="B14" i="2"/>
  <c r="B16" i="2"/>
  <c r="B15" i="2"/>
  <c r="B13" i="2"/>
  <c r="L40" i="2"/>
  <c r="L3" i="1"/>
  <c r="L237" i="1" s="1"/>
  <c r="L9" i="2"/>
  <c r="N3" i="2"/>
  <c r="E37" i="4" l="1"/>
  <c r="G255" i="1"/>
  <c r="G217" i="1"/>
  <c r="G223" i="1" s="1"/>
  <c r="E217" i="1"/>
  <c r="E223" i="1" s="1"/>
  <c r="D37" i="4"/>
  <c r="L199" i="1"/>
  <c r="E255" i="1"/>
  <c r="B18" i="2"/>
  <c r="B37" i="2"/>
  <c r="G18" i="1"/>
  <c r="L12" i="2"/>
  <c r="L46" i="2"/>
  <c r="N12" i="1"/>
  <c r="D265" i="1"/>
  <c r="D268" i="1"/>
  <c r="D266" i="1"/>
  <c r="D267" i="1"/>
  <c r="D228" i="1"/>
  <c r="D229" i="1"/>
  <c r="D230" i="1"/>
  <c r="D227" i="1"/>
  <c r="E28" i="9"/>
  <c r="E30" i="9"/>
  <c r="E31" i="9"/>
  <c r="E29" i="9"/>
  <c r="N104" i="1"/>
  <c r="E16" i="4"/>
  <c r="E15" i="4"/>
  <c r="E46" i="4"/>
  <c r="E14" i="4"/>
  <c r="E13" i="4"/>
  <c r="N76" i="1"/>
  <c r="N40" i="4"/>
  <c r="G35" i="2"/>
  <c r="G32" i="2"/>
  <c r="G33" i="2"/>
  <c r="G34" i="2"/>
  <c r="G261" i="1"/>
  <c r="B264" i="1"/>
  <c r="B226" i="1"/>
  <c r="B208" i="1"/>
  <c r="B211" i="1"/>
  <c r="B210" i="1"/>
  <c r="B209" i="1"/>
  <c r="B212" i="1"/>
  <c r="L16" i="2"/>
  <c r="L14" i="2"/>
  <c r="L15" i="2"/>
  <c r="L13" i="2"/>
  <c r="N40" i="2"/>
  <c r="L9" i="1"/>
  <c r="N3" i="1"/>
  <c r="D232" i="1" l="1"/>
  <c r="E18" i="4"/>
  <c r="E32" i="9"/>
  <c r="D270" i="1"/>
  <c r="B214" i="1"/>
  <c r="L18" i="2"/>
  <c r="G37" i="2"/>
  <c r="E226" i="1"/>
  <c r="E261" i="1"/>
  <c r="E264" i="1" s="1"/>
  <c r="N217" i="1"/>
  <c r="G264" i="1"/>
  <c r="N255" i="1"/>
  <c r="G226" i="1"/>
  <c r="G228" i="1"/>
  <c r="G229" i="1"/>
  <c r="G227" i="1"/>
  <c r="G230" i="1"/>
  <c r="B229" i="1"/>
  <c r="B228" i="1"/>
  <c r="B227" i="1"/>
  <c r="B230" i="1"/>
  <c r="B266" i="1"/>
  <c r="B265" i="1"/>
  <c r="B268" i="1"/>
  <c r="B267" i="1"/>
  <c r="B249" i="1"/>
  <c r="B248" i="1"/>
  <c r="B247" i="1"/>
  <c r="B250" i="1"/>
  <c r="B246" i="1"/>
  <c r="B232" i="1" l="1"/>
  <c r="B270" i="1"/>
  <c r="B252" i="1"/>
  <c r="G232" i="1"/>
  <c r="E228" i="1"/>
  <c r="E230" i="1"/>
  <c r="E227" i="1"/>
  <c r="E229" i="1"/>
  <c r="E267" i="1"/>
  <c r="E268" i="1"/>
  <c r="E266" i="1"/>
  <c r="E265" i="1"/>
  <c r="G267" i="1"/>
  <c r="G266" i="1"/>
  <c r="G265" i="1"/>
  <c r="G268" i="1"/>
  <c r="G270" i="1" l="1"/>
  <c r="E270" i="1"/>
  <c r="E232" i="1"/>
  <c r="E35" i="9" l="1"/>
  <c r="E95" i="1" l="1"/>
  <c r="N3" i="9"/>
  <c r="E199" i="1" l="1"/>
  <c r="E101" i="1"/>
  <c r="E237" i="1"/>
  <c r="N35" i="9"/>
  <c r="E14" i="9"/>
  <c r="E15" i="9"/>
  <c r="E12" i="9"/>
  <c r="E13" i="9"/>
  <c r="E40" i="9"/>
  <c r="N95" i="1"/>
  <c r="E11" i="9"/>
  <c r="E16" i="9" l="1"/>
  <c r="N199" i="1"/>
  <c r="N237" i="1"/>
  <c r="D78" i="1" l="1"/>
  <c r="D42" i="4"/>
  <c r="N5" i="4"/>
  <c r="D14" i="4"/>
  <c r="D201" i="1" l="1"/>
  <c r="D205" i="1" s="1"/>
  <c r="D239" i="1"/>
  <c r="D243" i="1" s="1"/>
  <c r="D82" i="1"/>
  <c r="D13" i="4"/>
  <c r="D46" i="4"/>
  <c r="D15" i="4"/>
  <c r="D12" i="4"/>
  <c r="D16" i="4"/>
  <c r="N42" i="4"/>
  <c r="N78" i="1"/>
  <c r="D18" i="4" l="1"/>
  <c r="N239" i="1"/>
  <c r="D248" i="1"/>
  <c r="N201" i="1"/>
  <c r="D210" i="1"/>
  <c r="D212" i="1" l="1"/>
  <c r="D208" i="1"/>
  <c r="D211" i="1"/>
  <c r="D209" i="1"/>
  <c r="D246" i="1"/>
  <c r="D249" i="1"/>
  <c r="D247" i="1"/>
  <c r="D250" i="1"/>
  <c r="D252" i="1" l="1"/>
  <c r="D214" i="1"/>
  <c r="E44" i="2"/>
  <c r="N7" i="2"/>
  <c r="E7" i="1"/>
  <c r="E9" i="1" s="1"/>
  <c r="E241" i="1" l="1"/>
  <c r="E243" i="1" s="1"/>
  <c r="E12" i="2"/>
  <c r="E13" i="2"/>
  <c r="E15" i="2"/>
  <c r="E14" i="2"/>
  <c r="N44" i="2"/>
  <c r="E16" i="2"/>
  <c r="N7" i="1"/>
  <c r="E203" i="1"/>
  <c r="E205" i="1" s="1"/>
  <c r="E18" i="2" l="1"/>
  <c r="N203" i="1"/>
  <c r="E212" i="1"/>
  <c r="N241" i="1"/>
  <c r="E208" i="1" l="1"/>
  <c r="E210" i="1"/>
  <c r="E209" i="1"/>
  <c r="E211" i="1"/>
  <c r="E246" i="1"/>
  <c r="E248" i="1"/>
  <c r="E249" i="1"/>
  <c r="E247" i="1"/>
  <c r="E250" i="1"/>
  <c r="E214" i="1" l="1"/>
  <c r="E252" i="1"/>
  <c r="L28" i="4" l="1"/>
  <c r="L86" i="1"/>
  <c r="L91" i="1" l="1"/>
  <c r="L218" i="1"/>
  <c r="L256" i="1"/>
  <c r="L34" i="4"/>
  <c r="L33" i="4"/>
  <c r="L31" i="4"/>
  <c r="L35" i="4"/>
  <c r="L32" i="4"/>
  <c r="L37" i="4" l="1"/>
  <c r="L223" i="1"/>
  <c r="L261" i="1"/>
  <c r="L226" i="1" l="1"/>
  <c r="L228" i="1"/>
  <c r="L229" i="1"/>
  <c r="L230" i="1"/>
  <c r="L267" i="1"/>
  <c r="L264" i="1"/>
  <c r="L266" i="1"/>
  <c r="L268" i="1"/>
  <c r="L265" i="1"/>
  <c r="L227" i="1"/>
  <c r="L270" i="1" l="1"/>
  <c r="L232" i="1"/>
  <c r="I20" i="9"/>
  <c r="I24" i="9" l="1"/>
  <c r="I28" i="9" s="1"/>
  <c r="I105" i="1"/>
  <c r="I110" i="1" s="1"/>
  <c r="I4" i="9"/>
  <c r="I4" i="4"/>
  <c r="I4" i="8"/>
  <c r="I20" i="8"/>
  <c r="J4" i="7"/>
  <c r="J4" i="9"/>
  <c r="J20" i="9"/>
  <c r="J4" i="4"/>
  <c r="J23" i="4"/>
  <c r="J4" i="8"/>
  <c r="J20" i="8"/>
  <c r="K4" i="9"/>
  <c r="K20" i="9"/>
  <c r="K4" i="4"/>
  <c r="K23" i="4"/>
  <c r="K23" i="3"/>
  <c r="K4" i="8"/>
  <c r="K20" i="8"/>
  <c r="J13" i="7"/>
  <c r="J4" i="3"/>
  <c r="J23" i="3"/>
  <c r="J4" i="2"/>
  <c r="J23" i="2"/>
  <c r="I23" i="3"/>
  <c r="I4" i="2"/>
  <c r="K4" i="7"/>
  <c r="K13" i="7"/>
  <c r="K4" i="3"/>
  <c r="K4" i="2"/>
  <c r="K23" i="2"/>
  <c r="I4" i="7"/>
  <c r="I4" i="3"/>
  <c r="I9" i="2" l="1"/>
  <c r="I13" i="2" s="1"/>
  <c r="I4" i="1"/>
  <c r="I9" i="3"/>
  <c r="I13" i="3" s="1"/>
  <c r="I38" i="1"/>
  <c r="I43" i="1" s="1"/>
  <c r="I41" i="3"/>
  <c r="I28" i="3"/>
  <c r="I32" i="3" s="1"/>
  <c r="I47" i="1"/>
  <c r="I52" i="1" s="1"/>
  <c r="I9" i="4"/>
  <c r="I13" i="4" s="1"/>
  <c r="I77" i="1"/>
  <c r="I82" i="1" s="1"/>
  <c r="I41" i="4"/>
  <c r="I8" i="9"/>
  <c r="I36" i="9"/>
  <c r="I96" i="1"/>
  <c r="I101" i="1" s="1"/>
  <c r="I24" i="8"/>
  <c r="I28" i="8" s="1"/>
  <c r="I67" i="1"/>
  <c r="I72" i="1" s="1"/>
  <c r="I8" i="8"/>
  <c r="I36" i="8"/>
  <c r="I57" i="1"/>
  <c r="I63" i="1" s="1"/>
  <c r="I9" i="7"/>
  <c r="I41" i="7"/>
  <c r="I31" i="9"/>
  <c r="I29" i="9"/>
  <c r="I27" i="9"/>
  <c r="I30" i="9"/>
  <c r="J24" i="9"/>
  <c r="J28" i="9" s="1"/>
  <c r="J105" i="1"/>
  <c r="J110" i="1" s="1"/>
  <c r="J8" i="9"/>
  <c r="J12" i="9" s="1"/>
  <c r="J36" i="9"/>
  <c r="J96" i="1"/>
  <c r="J101" i="1" s="1"/>
  <c r="J28" i="3"/>
  <c r="J32" i="3" s="1"/>
  <c r="J47" i="1"/>
  <c r="J52" i="1" s="1"/>
  <c r="J24" i="8"/>
  <c r="J28" i="8" s="1"/>
  <c r="J67" i="1"/>
  <c r="J72" i="1" s="1"/>
  <c r="J28" i="2"/>
  <c r="J13" i="1"/>
  <c r="J9" i="3"/>
  <c r="J13" i="3" s="1"/>
  <c r="J38" i="1"/>
  <c r="J43" i="1" s="1"/>
  <c r="J41" i="3"/>
  <c r="J8" i="8"/>
  <c r="J36" i="8"/>
  <c r="J57" i="1"/>
  <c r="J63" i="1" s="1"/>
  <c r="J9" i="7"/>
  <c r="J41" i="7"/>
  <c r="J9" i="2"/>
  <c r="J13" i="2" s="1"/>
  <c r="J41" i="2"/>
  <c r="J4" i="1"/>
  <c r="J18" i="7"/>
  <c r="J50" i="7"/>
  <c r="J86" i="1"/>
  <c r="J91" i="1" s="1"/>
  <c r="J28" i="4"/>
  <c r="J32" i="4" s="1"/>
  <c r="J41" i="4"/>
  <c r="J77" i="1"/>
  <c r="J82" i="1" s="1"/>
  <c r="J9" i="4"/>
  <c r="J13" i="4" s="1"/>
  <c r="K24" i="9"/>
  <c r="K28" i="9" s="1"/>
  <c r="N20" i="9"/>
  <c r="K105" i="1"/>
  <c r="K110" i="1" s="1"/>
  <c r="K8" i="9"/>
  <c r="K36" i="9"/>
  <c r="K96" i="1"/>
  <c r="N4" i="9"/>
  <c r="K24" i="8"/>
  <c r="K28" i="8" s="1"/>
  <c r="K67" i="1"/>
  <c r="N20" i="8"/>
  <c r="N24" i="8" s="1"/>
  <c r="K8" i="8"/>
  <c r="K36" i="8"/>
  <c r="K57" i="1"/>
  <c r="N4" i="8"/>
  <c r="K9" i="3"/>
  <c r="K13" i="3" s="1"/>
  <c r="K38" i="1"/>
  <c r="N4" i="3"/>
  <c r="K41" i="3"/>
  <c r="K28" i="2"/>
  <c r="K32" i="2" s="1"/>
  <c r="K13" i="1"/>
  <c r="K28" i="3"/>
  <c r="K32" i="3" s="1"/>
  <c r="K47" i="1"/>
  <c r="N23" i="3"/>
  <c r="N28" i="3" s="1"/>
  <c r="K86" i="1"/>
  <c r="K28" i="4"/>
  <c r="N23" i="4"/>
  <c r="N28" i="4" s="1"/>
  <c r="K9" i="4"/>
  <c r="K13" i="4" s="1"/>
  <c r="K41" i="4"/>
  <c r="K77" i="1"/>
  <c r="K82" i="1" s="1"/>
  <c r="K9" i="2"/>
  <c r="K13" i="2" s="1"/>
  <c r="K41" i="2"/>
  <c r="N4" i="2"/>
  <c r="K4" i="1"/>
  <c r="K18" i="7"/>
  <c r="K50" i="7"/>
  <c r="K9" i="7"/>
  <c r="K41" i="7"/>
  <c r="N4" i="7"/>
  <c r="I32" i="9" l="1"/>
  <c r="I11" i="8"/>
  <c r="I15" i="8"/>
  <c r="I40" i="8"/>
  <c r="I14" i="8"/>
  <c r="I13" i="8"/>
  <c r="I12" i="3"/>
  <c r="I16" i="3"/>
  <c r="I46" i="3"/>
  <c r="I14" i="3"/>
  <c r="I15" i="3"/>
  <c r="I15" i="9"/>
  <c r="I13" i="9"/>
  <c r="I40" i="9"/>
  <c r="I11" i="9"/>
  <c r="I14" i="9"/>
  <c r="I46" i="7"/>
  <c r="I59" i="7" s="1"/>
  <c r="I115" i="1"/>
  <c r="I120" i="1" s="1"/>
  <c r="I27" i="8"/>
  <c r="I31" i="8"/>
  <c r="I30" i="8"/>
  <c r="I29" i="8"/>
  <c r="I46" i="4"/>
  <c r="I16" i="4"/>
  <c r="I12" i="4"/>
  <c r="I14" i="4"/>
  <c r="I15" i="4"/>
  <c r="I12" i="9"/>
  <c r="I9" i="1"/>
  <c r="I238" i="1"/>
  <c r="I243" i="1" s="1"/>
  <c r="I12" i="8"/>
  <c r="I34" i="3"/>
  <c r="I33" i="3"/>
  <c r="I31" i="3"/>
  <c r="I35" i="3"/>
  <c r="I15" i="2"/>
  <c r="I14" i="2"/>
  <c r="I12" i="2"/>
  <c r="I16" i="2"/>
  <c r="J35" i="2"/>
  <c r="J31" i="2"/>
  <c r="J34" i="2"/>
  <c r="J33" i="2"/>
  <c r="J18" i="1"/>
  <c r="J256" i="1"/>
  <c r="J9" i="1"/>
  <c r="J238" i="1"/>
  <c r="J243" i="1" s="1"/>
  <c r="J11" i="8"/>
  <c r="J15" i="8"/>
  <c r="J40" i="8"/>
  <c r="J14" i="8"/>
  <c r="J13" i="8"/>
  <c r="J40" i="9"/>
  <c r="J11" i="9"/>
  <c r="J13" i="9"/>
  <c r="J15" i="9"/>
  <c r="J14" i="9"/>
  <c r="J34" i="4"/>
  <c r="J33" i="4"/>
  <c r="J31" i="4"/>
  <c r="J35" i="4"/>
  <c r="J46" i="2"/>
  <c r="J14" i="2"/>
  <c r="J15" i="2"/>
  <c r="J12" i="2"/>
  <c r="J16" i="2"/>
  <c r="J27" i="8"/>
  <c r="J31" i="8"/>
  <c r="J30" i="8"/>
  <c r="J29" i="8"/>
  <c r="J115" i="1"/>
  <c r="J120" i="1" s="1"/>
  <c r="J46" i="7"/>
  <c r="J59" i="7" s="1"/>
  <c r="J16" i="4"/>
  <c r="J14" i="4"/>
  <c r="J15" i="4"/>
  <c r="J12" i="4"/>
  <c r="J46" i="4"/>
  <c r="J55" i="7"/>
  <c r="J124" i="1"/>
  <c r="J129" i="1" s="1"/>
  <c r="J46" i="3"/>
  <c r="J15" i="3"/>
  <c r="J14" i="3"/>
  <c r="J12" i="3"/>
  <c r="J16" i="3"/>
  <c r="J31" i="9"/>
  <c r="J27" i="9"/>
  <c r="J29" i="9"/>
  <c r="J30" i="9"/>
  <c r="J12" i="8"/>
  <c r="J32" i="2"/>
  <c r="J35" i="3"/>
  <c r="J34" i="3"/>
  <c r="J33" i="3"/>
  <c r="J31" i="3"/>
  <c r="N36" i="9"/>
  <c r="N8" i="9"/>
  <c r="N12" i="9" s="1"/>
  <c r="K55" i="7"/>
  <c r="K124" i="1"/>
  <c r="K218" i="1" s="1"/>
  <c r="N32" i="3"/>
  <c r="N31" i="3"/>
  <c r="N35" i="3"/>
  <c r="N33" i="3"/>
  <c r="N34" i="3"/>
  <c r="K11" i="8"/>
  <c r="K15" i="8"/>
  <c r="K40" i="8"/>
  <c r="K14" i="8"/>
  <c r="K13" i="8"/>
  <c r="N96" i="1"/>
  <c r="N101" i="1" s="1"/>
  <c r="K101" i="1"/>
  <c r="K52" i="1"/>
  <c r="N47" i="1"/>
  <c r="N52" i="1" s="1"/>
  <c r="N41" i="3"/>
  <c r="N9" i="3"/>
  <c r="N13" i="3" s="1"/>
  <c r="K12" i="4"/>
  <c r="K46" i="4"/>
  <c r="K15" i="4"/>
  <c r="K16" i="4"/>
  <c r="K14" i="4"/>
  <c r="K33" i="3"/>
  <c r="K31" i="3"/>
  <c r="K35" i="3"/>
  <c r="K34" i="3"/>
  <c r="K43" i="1"/>
  <c r="N38" i="1"/>
  <c r="N43" i="1" s="1"/>
  <c r="K15" i="9"/>
  <c r="K40" i="9"/>
  <c r="K13" i="9"/>
  <c r="K11" i="9"/>
  <c r="K14" i="9"/>
  <c r="N4" i="1"/>
  <c r="N9" i="1" s="1"/>
  <c r="K9" i="1"/>
  <c r="K238" i="1"/>
  <c r="N32" i="4"/>
  <c r="N34" i="4"/>
  <c r="N33" i="4"/>
  <c r="N31" i="4"/>
  <c r="N35" i="4"/>
  <c r="K12" i="3"/>
  <c r="K46" i="3"/>
  <c r="K14" i="3"/>
  <c r="K15" i="3"/>
  <c r="K16" i="3"/>
  <c r="N28" i="8"/>
  <c r="N31" i="8"/>
  <c r="N30" i="8"/>
  <c r="N29" i="8"/>
  <c r="N27" i="8"/>
  <c r="N41" i="7"/>
  <c r="N9" i="7"/>
  <c r="N9" i="2"/>
  <c r="N13" i="2" s="1"/>
  <c r="K31" i="4"/>
  <c r="K35" i="4"/>
  <c r="K33" i="4"/>
  <c r="K34" i="4"/>
  <c r="K12" i="8"/>
  <c r="N67" i="1"/>
  <c r="N72" i="1" s="1"/>
  <c r="K72" i="1"/>
  <c r="K46" i="7"/>
  <c r="K59" i="7" s="1"/>
  <c r="K115" i="1"/>
  <c r="K32" i="4"/>
  <c r="K18" i="1"/>
  <c r="K256" i="1"/>
  <c r="N36" i="8"/>
  <c r="N8" i="8"/>
  <c r="K29" i="8"/>
  <c r="K27" i="8"/>
  <c r="K31" i="8"/>
  <c r="K30" i="8"/>
  <c r="N105" i="1"/>
  <c r="N110" i="1" s="1"/>
  <c r="N24" i="9"/>
  <c r="N28" i="9" s="1"/>
  <c r="K46" i="2"/>
  <c r="K16" i="2"/>
  <c r="K12" i="2"/>
  <c r="K15" i="2"/>
  <c r="K14" i="2"/>
  <c r="K91" i="1"/>
  <c r="N86" i="1"/>
  <c r="N91" i="1" s="1"/>
  <c r="K31" i="2"/>
  <c r="K34" i="2"/>
  <c r="K35" i="2"/>
  <c r="K33" i="2"/>
  <c r="N57" i="1"/>
  <c r="N63" i="1" s="1"/>
  <c r="K63" i="1"/>
  <c r="K12" i="9"/>
  <c r="K29" i="9"/>
  <c r="K30" i="9"/>
  <c r="K31" i="9"/>
  <c r="K27" i="9"/>
  <c r="I16" i="9" l="1"/>
  <c r="I200" i="1"/>
  <c r="I18" i="4"/>
  <c r="I247" i="1"/>
  <c r="I248" i="1"/>
  <c r="I249" i="1"/>
  <c r="I246" i="1"/>
  <c r="I250" i="1"/>
  <c r="I18" i="3"/>
  <c r="I205" i="1"/>
  <c r="I209" i="1" s="1"/>
  <c r="I37" i="3"/>
  <c r="I32" i="8"/>
  <c r="I16" i="8"/>
  <c r="I18" i="2"/>
  <c r="I61" i="7"/>
  <c r="I58" i="7"/>
  <c r="I62" i="7"/>
  <c r="I60" i="7"/>
  <c r="J37" i="3"/>
  <c r="J16" i="9"/>
  <c r="J18" i="2"/>
  <c r="J218" i="1"/>
  <c r="J62" i="7"/>
  <c r="J60" i="7"/>
  <c r="J61" i="7"/>
  <c r="J58" i="7"/>
  <c r="J32" i="9"/>
  <c r="J16" i="8"/>
  <c r="J32" i="8"/>
  <c r="J261" i="1"/>
  <c r="J265" i="1" s="1"/>
  <c r="J18" i="4"/>
  <c r="J200" i="1"/>
  <c r="J205" i="1" s="1"/>
  <c r="J37" i="2"/>
  <c r="J18" i="3"/>
  <c r="J37" i="4"/>
  <c r="J247" i="1"/>
  <c r="J250" i="1"/>
  <c r="J246" i="1"/>
  <c r="J248" i="1"/>
  <c r="J249" i="1"/>
  <c r="K32" i="9"/>
  <c r="K37" i="3"/>
  <c r="K32" i="8"/>
  <c r="K223" i="1"/>
  <c r="K227" i="1" s="1"/>
  <c r="N37" i="4"/>
  <c r="K16" i="9"/>
  <c r="N16" i="2"/>
  <c r="N12" i="2"/>
  <c r="N15" i="2"/>
  <c r="N14" i="2"/>
  <c r="N12" i="3"/>
  <c r="N46" i="3"/>
  <c r="N16" i="3"/>
  <c r="N15" i="3"/>
  <c r="N14" i="3"/>
  <c r="K129" i="1"/>
  <c r="K18" i="2"/>
  <c r="N46" i="7"/>
  <c r="N59" i="7" s="1"/>
  <c r="K243" i="1"/>
  <c r="K247" i="1" s="1"/>
  <c r="N11" i="9"/>
  <c r="N13" i="9"/>
  <c r="N14" i="9"/>
  <c r="N40" i="9"/>
  <c r="N15" i="9"/>
  <c r="N11" i="8"/>
  <c r="N12" i="8"/>
  <c r="N15" i="8"/>
  <c r="N14" i="8"/>
  <c r="N40" i="8"/>
  <c r="N13" i="8"/>
  <c r="K120" i="1"/>
  <c r="N115" i="1"/>
  <c r="N120" i="1" s="1"/>
  <c r="K200" i="1"/>
  <c r="K37" i="2"/>
  <c r="K62" i="7"/>
  <c r="K58" i="7"/>
  <c r="K61" i="7"/>
  <c r="K60" i="7"/>
  <c r="N32" i="8"/>
  <c r="K18" i="3"/>
  <c r="N27" i="9"/>
  <c r="N31" i="9"/>
  <c r="N30" i="9"/>
  <c r="N29" i="9"/>
  <c r="K261" i="1"/>
  <c r="K37" i="4"/>
  <c r="K18" i="4"/>
  <c r="K16" i="8"/>
  <c r="N37" i="3"/>
  <c r="I13" i="7"/>
  <c r="I23" i="2"/>
  <c r="I18" i="7" l="1"/>
  <c r="I50" i="7"/>
  <c r="N13" i="7"/>
  <c r="I212" i="1"/>
  <c r="I210" i="1"/>
  <c r="I208" i="1"/>
  <c r="I211" i="1"/>
  <c r="I64" i="7"/>
  <c r="I252" i="1"/>
  <c r="I28" i="2"/>
  <c r="I32" i="2" s="1"/>
  <c r="I13" i="1"/>
  <c r="N23" i="2"/>
  <c r="I41" i="2"/>
  <c r="J64" i="7"/>
  <c r="J209" i="1"/>
  <c r="J208" i="1"/>
  <c r="J211" i="1"/>
  <c r="J210" i="1"/>
  <c r="J212" i="1"/>
  <c r="J252" i="1"/>
  <c r="J264" i="1"/>
  <c r="J268" i="1"/>
  <c r="J266" i="1"/>
  <c r="J267" i="1"/>
  <c r="J223" i="1"/>
  <c r="N32" i="9"/>
  <c r="N60" i="7"/>
  <c r="N62" i="7"/>
  <c r="N61" i="7"/>
  <c r="N58" i="7"/>
  <c r="N18" i="2"/>
  <c r="N16" i="8"/>
  <c r="K265" i="1"/>
  <c r="K268" i="1"/>
  <c r="K267" i="1"/>
  <c r="K264" i="1"/>
  <c r="K266" i="1"/>
  <c r="K64" i="7"/>
  <c r="N16" i="9"/>
  <c r="N18" i="3"/>
  <c r="K205" i="1"/>
  <c r="K209" i="1" s="1"/>
  <c r="K250" i="1"/>
  <c r="K249" i="1"/>
  <c r="K246" i="1"/>
  <c r="K248" i="1"/>
  <c r="K226" i="1"/>
  <c r="K230" i="1"/>
  <c r="K228" i="1"/>
  <c r="K229" i="1"/>
  <c r="I214" i="1" l="1"/>
  <c r="N28" i="2"/>
  <c r="N41" i="2"/>
  <c r="I18" i="1"/>
  <c r="I256" i="1"/>
  <c r="N13" i="1"/>
  <c r="N18" i="1" s="1"/>
  <c r="I33" i="2"/>
  <c r="I31" i="2"/>
  <c r="I35" i="2"/>
  <c r="I34" i="2"/>
  <c r="I46" i="2"/>
  <c r="N18" i="7"/>
  <c r="N50" i="7"/>
  <c r="N55" i="7" s="1"/>
  <c r="I55" i="7"/>
  <c r="I124" i="1"/>
  <c r="J270" i="1"/>
  <c r="J229" i="1"/>
  <c r="J230" i="1"/>
  <c r="J226" i="1"/>
  <c r="J228" i="1"/>
  <c r="J227" i="1"/>
  <c r="J214" i="1"/>
  <c r="N64" i="7"/>
  <c r="K252" i="1"/>
  <c r="K208" i="1"/>
  <c r="K210" i="1"/>
  <c r="K211" i="1"/>
  <c r="K212" i="1"/>
  <c r="K232" i="1"/>
  <c r="K270" i="1"/>
  <c r="I37" i="2" l="1"/>
  <c r="I261" i="1"/>
  <c r="I265" i="1" s="1"/>
  <c r="N256" i="1"/>
  <c r="I218" i="1"/>
  <c r="I129" i="1"/>
  <c r="N124" i="1"/>
  <c r="N129" i="1" s="1"/>
  <c r="N32" i="2"/>
  <c r="N46" i="2"/>
  <c r="N35" i="2"/>
  <c r="N31" i="2"/>
  <c r="N33" i="2"/>
  <c r="N34" i="2"/>
  <c r="J232" i="1"/>
  <c r="K214" i="1"/>
  <c r="I223" i="1" l="1"/>
  <c r="I227" i="1" s="1"/>
  <c r="N218" i="1"/>
  <c r="N223" i="1" s="1"/>
  <c r="N37" i="2"/>
  <c r="N261" i="1"/>
  <c r="N265" i="1" s="1"/>
  <c r="I266" i="1"/>
  <c r="I268" i="1"/>
  <c r="I264" i="1"/>
  <c r="I267" i="1"/>
  <c r="N264" i="1" l="1"/>
  <c r="N267" i="1"/>
  <c r="N268" i="1"/>
  <c r="N266" i="1"/>
  <c r="N227" i="1"/>
  <c r="N226" i="1"/>
  <c r="N229" i="1"/>
  <c r="N230" i="1"/>
  <c r="N228" i="1"/>
  <c r="I270" i="1"/>
  <c r="I229" i="1"/>
  <c r="I228" i="1"/>
  <c r="I226" i="1"/>
  <c r="I230" i="1"/>
  <c r="N232" i="1" l="1"/>
  <c r="I232" i="1"/>
  <c r="N270" i="1"/>
  <c r="L41" i="4" l="1"/>
  <c r="L9" i="4" l="1"/>
  <c r="L16" i="4" s="1"/>
  <c r="N4" i="4"/>
  <c r="N41" i="4" s="1"/>
  <c r="L77" i="1"/>
  <c r="L12" i="4" l="1"/>
  <c r="L14" i="4"/>
  <c r="L15" i="4"/>
  <c r="N9" i="4"/>
  <c r="N12" i="4" s="1"/>
  <c r="L46" i="4"/>
  <c r="L13" i="4"/>
  <c r="L238" i="1"/>
  <c r="L200" i="1"/>
  <c r="L82" i="1"/>
  <c r="N77" i="1"/>
  <c r="N82" i="1" s="1"/>
  <c r="L18" i="4" l="1"/>
  <c r="N46" i="4"/>
  <c r="N13" i="4"/>
  <c r="N14" i="4"/>
  <c r="N15" i="4"/>
  <c r="N16" i="4"/>
  <c r="L205" i="1"/>
  <c r="L209" i="1" s="1"/>
  <c r="N200" i="1"/>
  <c r="L243" i="1"/>
  <c r="N238" i="1"/>
  <c r="N18" i="4" l="1"/>
  <c r="L246" i="1"/>
  <c r="L250" i="1"/>
  <c r="L249" i="1"/>
  <c r="L248" i="1"/>
  <c r="N243" i="1"/>
  <c r="N205" i="1"/>
  <c r="L247" i="1"/>
  <c r="L210" i="1"/>
  <c r="L208" i="1"/>
  <c r="L212" i="1"/>
  <c r="L211" i="1"/>
  <c r="L214" i="1" l="1"/>
  <c r="L252" i="1"/>
  <c r="N250" i="1"/>
  <c r="N249" i="1"/>
  <c r="N248" i="1"/>
  <c r="N246" i="1"/>
  <c r="N212" i="1"/>
  <c r="N210" i="1"/>
  <c r="N208" i="1"/>
  <c r="N211" i="1"/>
  <c r="N247" i="1"/>
  <c r="N209" i="1"/>
  <c r="N252" i="1" l="1"/>
  <c r="N214" i="1"/>
</calcChain>
</file>

<file path=xl/sharedStrings.xml><?xml version="1.0" encoding="utf-8"?>
<sst xmlns="http://schemas.openxmlformats.org/spreadsheetml/2006/main" count="1738" uniqueCount="87">
  <si>
    <t>TOTAL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</si>
  <si>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</si>
  <si>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</si>
  <si>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</si>
  <si>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</si>
  <si>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</si>
  <si>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</si>
  <si>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</si>
  <si>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</si>
  <si>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</si>
  <si>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</si>
  <si>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</si>
  <si>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Total</t>
  </si>
  <si>
    <t>Total %</t>
  </si>
  <si>
    <t>CROS Sales</t>
  </si>
  <si>
    <t>GROUP 1 - CUSTOM IN-THE-EAR HEARING AIDS</t>
  </si>
  <si>
    <t>% of Sales</t>
  </si>
  <si>
    <t>TOTALS SALES AND NUMBER OF DEVICES</t>
  </si>
  <si>
    <t>GROUP 6 REMOTE CONTROLS</t>
  </si>
  <si>
    <t># Sold</t>
  </si>
  <si>
    <t>% of #</t>
  </si>
  <si>
    <t>GROUP 4 WIRELESS DEVICES</t>
  </si>
  <si>
    <t xml:space="preserve">OVERVIEW OF HEARING AID AND WIRELESS SYSTEM SALES (all items except earmolds) </t>
  </si>
  <si>
    <t>Sivantos</t>
  </si>
  <si>
    <t>Sonova/Phonak</t>
  </si>
  <si>
    <t>Fully Encased Rechargeable Sales</t>
  </si>
  <si>
    <t>NOV 18</t>
  </si>
  <si>
    <t>DEC 18</t>
  </si>
  <si>
    <t>APR 19</t>
  </si>
  <si>
    <t>MAY 19</t>
  </si>
  <si>
    <t>JUN 19</t>
  </si>
  <si>
    <t>JUL 19</t>
  </si>
  <si>
    <t>AUG 19</t>
  </si>
  <si>
    <t>SEP 19</t>
  </si>
  <si>
    <t>OCT 19</t>
  </si>
  <si>
    <t>JAN 19</t>
  </si>
  <si>
    <t>FEB 19</t>
  </si>
  <si>
    <t>MAR 19</t>
  </si>
  <si>
    <t>GROUP 3 CATEGORY 2 - RIC - RECHARGABLE</t>
  </si>
  <si>
    <t>GROUP 2- CATEGORY 2 - BTE RECHARGABLE</t>
  </si>
  <si>
    <t xml:space="preserve">TOTAL </t>
  </si>
  <si>
    <t>WIRELESS SYSTEMS</t>
  </si>
  <si>
    <t>WIRELESS FM SYSTEMS</t>
  </si>
  <si>
    <t>$ Sales</t>
  </si>
  <si>
    <t>RIC Sales ($)</t>
  </si>
  <si>
    <t>GROUP 2- CATEGORY 2- BTE RECHARGABLE</t>
  </si>
  <si>
    <t>GROUP 2 BEHIND-THE-EAR HEARING AIDS - NON-RECHARGABLE</t>
  </si>
  <si>
    <t>GROUP 3 RECEIVER-IN-THE-CANAL HEARING AIDS - NON-RECHARGABLE</t>
  </si>
  <si>
    <t>GROUP 7 - WIRELESS CROS TRANSMITTERS - NON-RECHARGABLE</t>
  </si>
  <si>
    <t>GROUP 7 - WIRELESS CROS TRANSMITTERS - RECHARGABLE</t>
  </si>
  <si>
    <t>GROUP 2 BEHIND-THE-EAR HEARING AIDS - Non-Rechargeable</t>
  </si>
  <si>
    <t>GROUP 3 RECEIVER-IN-THE-CANAL HEARING AIDS - Non- Rechargeable</t>
  </si>
  <si>
    <t>OVERVIEW OF HEARING AID SALES ONLY</t>
  </si>
  <si>
    <t>Sonova</t>
  </si>
  <si>
    <t>GROUP 8 - CI Compatible Devices</t>
  </si>
  <si>
    <t>GROUP 1 IN-THE-EAR HEARING AIDS</t>
  </si>
  <si>
    <t>GROUP 1, CATEGORY 2 IN-THE-EAR HEARING AIDS -- RECHARGEABLE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</si>
  <si>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</si>
  <si>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</si>
  <si>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</si>
  <si>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</si>
  <si>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</si>
  <si>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</si>
  <si>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</si>
  <si>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</si>
  <si>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</si>
  <si>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 2022</t>
  </si>
  <si>
    <t>AUG 2022</t>
  </si>
  <si>
    <t>SEP 2022</t>
  </si>
  <si>
    <t xml:space="preserve"> </t>
  </si>
  <si>
    <t>SIVANTOS</t>
  </si>
  <si>
    <t>GROUP 8 - WIRELESS CROS TRANSMITTERS - RECHARGABLE</t>
  </si>
  <si>
    <t xml:space="preserve">            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</si>
  <si>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</si>
  <si>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</si>
  <si>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</si>
  <si>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</si>
  <si>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</si>
  <si>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</si>
  <si>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</si>
  <si>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</si>
  <si>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JUNE 2023</t>
  </si>
  <si>
    <t>JUL 2023</t>
  </si>
  <si>
    <t>AUG 2023</t>
  </si>
  <si>
    <t>SEP 2023</t>
  </si>
  <si>
    <t>GN RESOUND</t>
  </si>
  <si>
    <t xml:space="preserve">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</si>
</sst>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10" fontId="1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/>
    <xf numFmtId="16" fontId="5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6" fontId="6" fillId="0" borderId="1" xfId="1" applyNumberFormat="1" applyFont="1" applyBorder="1"/>
    <xf numFmtId="166" fontId="8" fillId="0" borderId="1" xfId="0" applyNumberFormat="1" applyFont="1" applyBorder="1"/>
    <xf numFmtId="166" fontId="6" fillId="0" borderId="1" xfId="1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41" fontId="6" fillId="0" borderId="1" xfId="1" applyNumberFormat="1" applyFont="1" applyBorder="1"/>
    <xf numFmtId="41" fontId="6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9" fillId="0" borderId="1" xfId="0" applyNumberFormat="1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10" fontId="6" fillId="0" borderId="1" xfId="1" applyNumberFormat="1" applyFont="1" applyBorder="1"/>
    <xf numFmtId="1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1" fillId="0" borderId="0" xfId="0" applyFont="1"/>
    <xf numFmtId="49" fontId="10" fillId="0" borderId="1" xfId="0" applyNumberFormat="1" applyFont="1" applyBorder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9" borderId="1" xfId="0" applyFont="1" applyFill="1" applyBorder="1" applyAlignment="1">
      <alignment wrapText="1"/>
    </xf>
    <xf numFmtId="10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10" fontId="11" fillId="0" borderId="1" xfId="0" applyNumberFormat="1" applyFont="1" applyFill="1" applyBorder="1"/>
    <xf numFmtId="1" fontId="11" fillId="0" borderId="1" xfId="0" applyNumberFormat="1" applyFont="1" applyBorder="1"/>
    <xf numFmtId="0" fontId="12" fillId="0" borderId="0" xfId="0" applyFont="1"/>
    <xf numFmtId="0" fontId="14" fillId="0" borderId="0" xfId="0" applyFont="1"/>
    <xf numFmtId="49" fontId="13" fillId="9" borderId="1" xfId="0" applyNumberFormat="1" applyFont="1" applyFill="1" applyBorder="1" applyAlignment="1">
      <alignment wrapText="1"/>
    </xf>
    <xf numFmtId="49" fontId="13" fillId="0" borderId="1" xfId="0" applyNumberFormat="1" applyFont="1" applyBorder="1"/>
    <xf numFmtId="49" fontId="13" fillId="0" borderId="0" xfId="0" applyNumberFormat="1" applyFont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14" fillId="0" borderId="0" xfId="0" applyNumberFormat="1" applyFont="1"/>
    <xf numFmtId="0" fontId="13" fillId="9" borderId="1" xfId="0" applyFont="1" applyFill="1" applyBorder="1" applyAlignment="1">
      <alignment wrapText="1"/>
    </xf>
    <xf numFmtId="3" fontId="14" fillId="0" borderId="1" xfId="0" applyNumberFormat="1" applyFont="1" applyBorder="1"/>
    <xf numFmtId="0" fontId="13" fillId="9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5" fillId="11" borderId="0" xfId="0" applyFont="1" applyFill="1"/>
    <xf numFmtId="0" fontId="14" fillId="11" borderId="0" xfId="0" applyFont="1" applyFill="1"/>
    <xf numFmtId="49" fontId="14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0" fontId="13" fillId="3" borderId="1" xfId="0" applyFont="1" applyFill="1" applyBorder="1" applyAlignment="1">
      <alignment wrapText="1"/>
    </xf>
    <xf numFmtId="10" fontId="14" fillId="0" borderId="1" xfId="0" applyNumberFormat="1" applyFont="1" applyFill="1" applyBorder="1"/>
    <xf numFmtId="0" fontId="14" fillId="0" borderId="5" xfId="0" applyFont="1" applyBorder="1" applyAlignment="1">
      <alignment wrapText="1"/>
    </xf>
    <xf numFmtId="10" fontId="14" fillId="0" borderId="5" xfId="0" applyNumberFormat="1" applyFont="1" applyFill="1" applyBorder="1"/>
    <xf numFmtId="10" fontId="16" fillId="0" borderId="5" xfId="0" applyNumberFormat="1" applyFont="1" applyFill="1" applyBorder="1"/>
    <xf numFmtId="0" fontId="13" fillId="0" borderId="7" xfId="0" applyFont="1" applyBorder="1" applyAlignment="1">
      <alignment wrapText="1"/>
    </xf>
    <xf numFmtId="3" fontId="14" fillId="0" borderId="1" xfId="0" applyNumberFormat="1" applyFont="1" applyFill="1" applyBorder="1"/>
    <xf numFmtId="0" fontId="13" fillId="0" borderId="6" xfId="0" applyFont="1" applyBorder="1" applyAlignment="1">
      <alignment wrapText="1"/>
    </xf>
    <xf numFmtId="0" fontId="13" fillId="11" borderId="6" xfId="0" applyFont="1" applyFill="1" applyBorder="1" applyAlignment="1">
      <alignment wrapText="1"/>
    </xf>
    <xf numFmtId="10" fontId="14" fillId="11" borderId="6" xfId="0" applyNumberFormat="1" applyFont="1" applyFill="1" applyBorder="1"/>
    <xf numFmtId="0" fontId="14" fillId="0" borderId="0" xfId="0" applyFont="1" applyAlignment="1">
      <alignment wrapText="1"/>
    </xf>
    <xf numFmtId="0" fontId="14" fillId="5" borderId="0" xfId="0" applyFont="1" applyFill="1"/>
    <xf numFmtId="10" fontId="14" fillId="5" borderId="5" xfId="0" applyNumberFormat="1" applyFont="1" applyFill="1" applyBorder="1"/>
    <xf numFmtId="0" fontId="1" fillId="9" borderId="6" xfId="0" applyFont="1" applyFill="1" applyBorder="1" applyAlignment="1">
      <alignment wrapText="1"/>
    </xf>
    <xf numFmtId="10" fontId="2" fillId="5" borderId="5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3" fillId="4" borderId="1" xfId="0" applyFont="1" applyFill="1" applyBorder="1" applyAlignment="1"/>
    <xf numFmtId="0" fontId="13" fillId="6" borderId="1" xfId="0" applyFont="1" applyFill="1" applyBorder="1" applyAlignment="1">
      <alignment wrapText="1"/>
    </xf>
    <xf numFmtId="0" fontId="15" fillId="11" borderId="0" xfId="0" applyFont="1" applyFill="1" applyAlignment="1">
      <alignment horizontal="center"/>
    </xf>
    <xf numFmtId="0" fontId="15" fillId="11" borderId="0" xfId="0" applyFont="1" applyFill="1" applyAlignment="1"/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1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5" fillId="13" borderId="1" xfId="0" applyFont="1" applyFill="1" applyBorder="1" applyAlignment="1"/>
    <xf numFmtId="0" fontId="14" fillId="6" borderId="1" xfId="0" applyFont="1" applyFill="1" applyBorder="1" applyAlignment="1">
      <alignment wrapText="1"/>
    </xf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" fillId="4" borderId="2" xfId="0" applyFont="1" applyFill="1" applyBorder="1" applyAlignment="1"/>
    <xf numFmtId="43" fontId="2" fillId="0" borderId="1" xfId="1" applyFont="1" applyBorder="1" applyAlignment="1">
      <alignment wrapText="1"/>
    </xf>
    <xf numFmtId="43" fontId="14" fillId="0" borderId="0" xfId="1" applyFont="1"/>
    <xf numFmtId="43" fontId="14" fillId="0" borderId="1" xfId="1" applyFont="1" applyBorder="1" applyAlignment="1">
      <alignment wrapText="1"/>
    </xf>
    <xf numFmtId="43" fontId="13" fillId="0" borderId="1" xfId="1" applyFont="1" applyBorder="1" applyAlignment="1">
      <alignment wrapText="1"/>
    </xf>
    <xf numFmtId="43" fontId="11" fillId="0" borderId="1" xfId="1" applyFont="1" applyBorder="1"/>
    <xf numFmtId="0" fontId="14" fillId="6" borderId="8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6" borderId="10" xfId="0" applyFont="1" applyFill="1" applyBorder="1" applyAlignment="1">
      <alignment wrapText="1"/>
    </xf>
    <xf numFmtId="0" fontId="15" fillId="0" borderId="0" xfId="0" applyFont="1" applyFill="1" applyAlignment="1"/>
    <xf numFmtId="0" fontId="13" fillId="11" borderId="1" xfId="0" applyFont="1" applyFill="1" applyBorder="1" applyAlignment="1">
      <alignment wrapText="1"/>
    </xf>
    <xf numFmtId="0" fontId="8" fillId="7" borderId="1" xfId="0" applyFont="1" applyFill="1" applyBorder="1" applyAlignment="1"/>
    <xf numFmtId="0" fontId="7" fillId="13" borderId="1" xfId="0" applyFont="1" applyFill="1" applyBorder="1" applyAlignment="1"/>
    <xf numFmtId="0" fontId="8" fillId="10" borderId="1" xfId="0" applyFont="1" applyFill="1" applyBorder="1" applyAlignment="1"/>
    <xf numFmtId="0" fontId="1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2" fontId="6" fillId="0" borderId="1" xfId="1" applyNumberFormat="1" applyFont="1" applyBorder="1"/>
    <xf numFmtId="2" fontId="6" fillId="0" borderId="1" xfId="2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15" fillId="0" borderId="0" xfId="0" applyFont="1" applyFill="1"/>
    <xf numFmtId="0" fontId="14" fillId="0" borderId="0" xfId="0" applyFont="1" applyFill="1"/>
    <xf numFmtId="0" fontId="13" fillId="14" borderId="2" xfId="0" applyFont="1" applyFill="1" applyBorder="1" applyAlignment="1"/>
    <xf numFmtId="0" fontId="13" fillId="14" borderId="3" xfId="0" applyFont="1" applyFill="1" applyBorder="1" applyAlignment="1"/>
    <xf numFmtId="0" fontId="13" fillId="14" borderId="4" xfId="0" applyFont="1" applyFill="1" applyBorder="1" applyAlignment="1"/>
    <xf numFmtId="0" fontId="1" fillId="14" borderId="2" xfId="0" applyFont="1" applyFill="1" applyBorder="1" applyAlignment="1"/>
    <xf numFmtId="44" fontId="13" fillId="6" borderId="1" xfId="2" applyFont="1" applyFill="1" applyBorder="1" applyAlignment="1">
      <alignment wrapText="1"/>
    </xf>
    <xf numFmtId="44" fontId="2" fillId="0" borderId="1" xfId="2" applyNumberFormat="1" applyFont="1" applyBorder="1"/>
    <xf numFmtId="44" fontId="2" fillId="0" borderId="1" xfId="0" applyNumberFormat="1" applyFont="1" applyBorder="1"/>
    <xf numFmtId="43" fontId="14" fillId="0" borderId="0" xfId="0" applyNumberFormat="1" applyFont="1"/>
    <xf numFmtId="165" fontId="14" fillId="0" borderId="0" xfId="0" applyNumberFormat="1" applyFont="1"/>
    <xf numFmtId="166" fontId="11" fillId="0" borderId="1" xfId="1" applyNumberFormat="1" applyFont="1" applyBorder="1"/>
    <xf numFmtId="10" fontId="11" fillId="0" borderId="1" xfId="3" applyNumberFormat="1" applyFont="1" applyFill="1" applyBorder="1"/>
    <xf numFmtId="44" fontId="14" fillId="0" borderId="1" xfId="0" applyNumberFormat="1" applyFont="1" applyBorder="1"/>
    <xf numFmtId="44" fontId="14" fillId="0" borderId="1" xfId="2" applyNumberFormat="1" applyFont="1" applyBorder="1"/>
    <xf numFmtId="44" fontId="14" fillId="0" borderId="1" xfId="0" applyNumberFormat="1" applyFont="1" applyFill="1" applyBorder="1"/>
    <xf numFmtId="44" fontId="14" fillId="0" borderId="1" xfId="0" applyNumberFormat="1" applyFont="1" applyBorder="1" applyAlignment="1">
      <alignment horizontal="right"/>
    </xf>
    <xf numFmtId="44" fontId="14" fillId="0" borderId="1" xfId="2" applyNumberFormat="1" applyFont="1" applyBorder="1" applyAlignment="1">
      <alignment horizontal="right"/>
    </xf>
    <xf numFmtId="44" fontId="14" fillId="0" borderId="1" xfId="0" applyNumberFormat="1" applyFont="1" applyFill="1" applyBorder="1" applyAlignment="1">
      <alignment horizontal="right" wrapText="1"/>
    </xf>
    <xf numFmtId="44" fontId="14" fillId="0" borderId="1" xfId="2" applyNumberFormat="1" applyFont="1" applyFill="1" applyBorder="1"/>
    <xf numFmtId="166" fontId="14" fillId="0" borderId="1" xfId="1" applyNumberFormat="1" applyFont="1" applyBorder="1"/>
    <xf numFmtId="44" fontId="1" fillId="0" borderId="1" xfId="0" applyNumberFormat="1" applyFont="1" applyBorder="1"/>
    <xf numFmtId="44" fontId="1" fillId="0" borderId="1" xfId="2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166" fontId="1" fillId="0" borderId="1" xfId="1" applyNumberFormat="1" applyFont="1" applyBorder="1"/>
    <xf numFmtId="44" fontId="1" fillId="0" borderId="1" xfId="0" applyNumberFormat="1" applyFont="1" applyFill="1" applyBorder="1" applyAlignment="1">
      <alignment horizontal="right" wrapText="1"/>
    </xf>
    <xf numFmtId="44" fontId="1" fillId="0" borderId="1" xfId="0" applyNumberFormat="1" applyFont="1" applyFill="1" applyBorder="1" applyAlignment="1">
      <alignment wrapText="1"/>
    </xf>
    <xf numFmtId="44" fontId="1" fillId="0" borderId="1" xfId="2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10" fontId="1" fillId="0" borderId="7" xfId="0" applyNumberFormat="1" applyFont="1" applyFill="1" applyBorder="1"/>
    <xf numFmtId="10" fontId="1" fillId="5" borderId="7" xfId="0" applyNumberFormat="1" applyFont="1" applyFill="1" applyBorder="1"/>
    <xf numFmtId="10" fontId="1" fillId="0" borderId="6" xfId="0" applyNumberFormat="1" applyFont="1" applyFill="1" applyBorder="1"/>
    <xf numFmtId="9" fontId="11" fillId="0" borderId="1" xfId="3" applyFont="1" applyFill="1" applyBorder="1"/>
    <xf numFmtId="44" fontId="2" fillId="0" borderId="1" xfId="2" applyNumberFormat="1" applyFont="1" applyFill="1" applyBorder="1"/>
    <xf numFmtId="44" fontId="2" fillId="0" borderId="1" xfId="0" applyNumberFormat="1" applyFont="1" applyFill="1" applyBorder="1"/>
    <xf numFmtId="44" fontId="1" fillId="0" borderId="6" xfId="2" applyNumberFormat="1" applyFont="1" applyBorder="1"/>
    <xf numFmtId="44" fontId="1" fillId="0" borderId="6" xfId="0" applyNumberFormat="1" applyFont="1" applyBorder="1"/>
    <xf numFmtId="44" fontId="11" fillId="0" borderId="1" xfId="2" applyNumberFormat="1" applyFont="1" applyBorder="1"/>
    <xf numFmtId="44" fontId="11" fillId="0" borderId="1" xfId="0" applyNumberFormat="1" applyFont="1" applyBorder="1"/>
    <xf numFmtId="44" fontId="9" fillId="0" borderId="1" xfId="0" applyNumberFormat="1" applyFont="1" applyFill="1" applyBorder="1"/>
    <xf numFmtId="44" fontId="11" fillId="0" borderId="1" xfId="0" applyNumberFormat="1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6" fillId="0" borderId="1" xfId="2" applyNumberFormat="1" applyFont="1" applyBorder="1"/>
    <xf numFmtId="44" fontId="8" fillId="0" borderId="1" xfId="0" applyNumberFormat="1" applyFont="1" applyBorder="1"/>
    <xf numFmtId="44" fontId="6" fillId="0" borderId="0" xfId="0" applyNumberFormat="1" applyFont="1"/>
    <xf numFmtId="44" fontId="7" fillId="0" borderId="1" xfId="2" applyNumberFormat="1" applyFont="1" applyBorder="1"/>
    <xf numFmtId="44" fontId="5" fillId="0" borderId="1" xfId="0" applyNumberFormat="1" applyFont="1" applyBorder="1"/>
    <xf numFmtId="166" fontId="7" fillId="0" borderId="1" xfId="1" applyNumberFormat="1" applyFont="1" applyBorder="1"/>
    <xf numFmtId="166" fontId="5" fillId="0" borderId="1" xfId="0" applyNumberFormat="1" applyFont="1" applyBorder="1"/>
    <xf numFmtId="10" fontId="7" fillId="0" borderId="1" xfId="1" applyNumberFormat="1" applyFont="1" applyBorder="1"/>
    <xf numFmtId="10" fontId="7" fillId="0" borderId="1" xfId="0" applyNumberFormat="1" applyFont="1" applyBorder="1"/>
    <xf numFmtId="10" fontId="1" fillId="0" borderId="1" xfId="0" applyNumberFormat="1" applyFont="1" applyBorder="1"/>
    <xf numFmtId="10" fontId="1" fillId="0" borderId="5" xfId="0" applyNumberFormat="1" applyFont="1" applyFill="1" applyBorder="1"/>
    <xf numFmtId="0" fontId="1" fillId="0" borderId="0" xfId="0" applyFont="1"/>
    <xf numFmtId="10" fontId="1" fillId="0" borderId="1" xfId="0" applyNumberFormat="1" applyFont="1" applyFill="1" applyBorder="1" applyAlignment="1">
      <alignment wrapText="1"/>
    </xf>
    <xf numFmtId="10" fontId="1" fillId="0" borderId="1" xfId="0" applyNumberFormat="1" applyFont="1" applyFill="1" applyBorder="1"/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43" fontId="1" fillId="0" borderId="1" xfId="1" applyFont="1" applyBorder="1"/>
    <xf numFmtId="166" fontId="2" fillId="0" borderId="1" xfId="1" applyNumberFormat="1" applyFont="1" applyBorder="1"/>
    <xf numFmtId="49" fontId="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4" fontId="2" fillId="0" borderId="1" xfId="2" applyNumberFormat="1" applyFont="1" applyBorder="1" applyAlignment="1">
      <alignment vertical="center"/>
    </xf>
    <xf numFmtId="49" fontId="11" fillId="0" borderId="1" xfId="0" applyNumberFormat="1" applyFont="1" applyFill="1" applyBorder="1"/>
    <xf numFmtId="44" fontId="14" fillId="0" borderId="1" xfId="2" applyFont="1" applyBorder="1"/>
    <xf numFmtId="0" fontId="2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4" fontId="1" fillId="0" borderId="1" xfId="2" applyNumberFormat="1" applyFont="1" applyFill="1" applyBorder="1"/>
    <xf numFmtId="0" fontId="2" fillId="0" borderId="1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54A40C"/>
      <color rgb="FF2A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N%20Resound%20FY23%20Sales%20&amp;%20Cost%20Avoid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icon%20FY23%20Sales%20&amp;%20Cost%20Avoidan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ivantos%20FY23%20Sales%20and%20Cost%20Avoidan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onova%20FY23%20Sales%20&amp;%20Cost%20Avoida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rkey%20FY23%20Sales%20and%20Cost%20Avoid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2"/>
      <sheetName val="Nov 2022"/>
      <sheetName val="Dec 2022"/>
      <sheetName val="Jan 2023"/>
      <sheetName val="Feb 2023"/>
      <sheetName val="Mar 2023"/>
      <sheetName val="Apr 2023"/>
      <sheetName val="May 2023"/>
      <sheetName val="Jun 2023"/>
      <sheetName val="Jul 2023"/>
      <sheetName val="Aug 2023"/>
      <sheetName val="Sep 2023"/>
    </sheetNames>
    <sheetDataSet>
      <sheetData sheetId="0">
        <row r="9">
          <cell r="I9">
            <v>645</v>
          </cell>
          <cell r="J9">
            <v>233662</v>
          </cell>
        </row>
        <row r="18">
          <cell r="I18">
            <v>175</v>
          </cell>
          <cell r="J18">
            <v>62790</v>
          </cell>
        </row>
        <row r="25">
          <cell r="I25">
            <v>167</v>
          </cell>
          <cell r="J25">
            <v>68429.919999999998</v>
          </cell>
        </row>
        <row r="33">
          <cell r="I33">
            <v>763</v>
          </cell>
          <cell r="J33">
            <v>287211.59999999998</v>
          </cell>
        </row>
        <row r="37">
          <cell r="I37">
            <v>4250</v>
          </cell>
          <cell r="J37">
            <v>2004330</v>
          </cell>
        </row>
        <row r="44">
          <cell r="I44">
            <v>977</v>
          </cell>
          <cell r="J44">
            <v>153509.20000000001</v>
          </cell>
        </row>
        <row r="50">
          <cell r="I50">
            <v>368</v>
          </cell>
          <cell r="J50">
            <v>41943.199999999997</v>
          </cell>
        </row>
      </sheetData>
      <sheetData sheetId="1">
        <row r="10">
          <cell r="I10">
            <v>608</v>
          </cell>
          <cell r="J10">
            <v>219273.60000000001</v>
          </cell>
        </row>
        <row r="16">
          <cell r="I16">
            <v>1538</v>
          </cell>
          <cell r="J16">
            <v>658788</v>
          </cell>
        </row>
        <row r="24">
          <cell r="I24">
            <v>201</v>
          </cell>
          <cell r="J24">
            <v>72118.8</v>
          </cell>
        </row>
        <row r="31">
          <cell r="I31">
            <v>167</v>
          </cell>
          <cell r="J31">
            <v>68839.679999999993</v>
          </cell>
        </row>
        <row r="41">
          <cell r="I41">
            <v>965</v>
          </cell>
          <cell r="J41">
            <v>366054</v>
          </cell>
        </row>
        <row r="47">
          <cell r="I47">
            <v>5269</v>
          </cell>
          <cell r="J47">
            <v>2480476</v>
          </cell>
        </row>
        <row r="54">
          <cell r="I54">
            <v>1194</v>
          </cell>
          <cell r="J54">
            <v>188281.60000000001</v>
          </cell>
        </row>
        <row r="60">
          <cell r="I60">
            <v>517</v>
          </cell>
          <cell r="J60">
            <v>59060.560000000005</v>
          </cell>
        </row>
      </sheetData>
      <sheetData sheetId="2">
        <row r="10">
          <cell r="I10">
            <v>575</v>
          </cell>
          <cell r="J10">
            <v>208015.60000000003</v>
          </cell>
        </row>
        <row r="16">
          <cell r="I16">
            <v>1065</v>
          </cell>
          <cell r="J16">
            <v>455821.6</v>
          </cell>
        </row>
        <row r="24">
          <cell r="I24">
            <v>220</v>
          </cell>
          <cell r="J24">
            <v>78936</v>
          </cell>
        </row>
        <row r="31">
          <cell r="I31">
            <v>158</v>
          </cell>
          <cell r="J31">
            <v>64742.080000000002</v>
          </cell>
        </row>
        <row r="41">
          <cell r="I41">
            <v>827</v>
          </cell>
          <cell r="J41">
            <v>310864.32</v>
          </cell>
        </row>
        <row r="47">
          <cell r="I47">
            <v>4733</v>
          </cell>
          <cell r="J47">
            <v>2231111</v>
          </cell>
        </row>
        <row r="54">
          <cell r="I54">
            <v>1114</v>
          </cell>
          <cell r="J54">
            <v>176300.79999999999</v>
          </cell>
        </row>
        <row r="60">
          <cell r="I60">
            <v>434</v>
          </cell>
          <cell r="J60">
            <v>49424.959999999999</v>
          </cell>
        </row>
      </sheetData>
      <sheetData sheetId="3">
        <row r="10">
          <cell r="I10">
            <v>588</v>
          </cell>
          <cell r="J10">
            <v>212461.6</v>
          </cell>
        </row>
        <row r="16">
          <cell r="I16">
            <v>1281</v>
          </cell>
          <cell r="J16">
            <v>547924</v>
          </cell>
        </row>
        <row r="24">
          <cell r="I24">
            <v>173</v>
          </cell>
          <cell r="J24">
            <v>62431.199999999997</v>
          </cell>
        </row>
        <row r="31">
          <cell r="I31">
            <v>165</v>
          </cell>
          <cell r="J31">
            <v>68429.920000000013</v>
          </cell>
        </row>
        <row r="41">
          <cell r="I41">
            <v>857</v>
          </cell>
          <cell r="J41">
            <v>323253.83999999997</v>
          </cell>
        </row>
        <row r="47">
          <cell r="I47">
            <v>5052</v>
          </cell>
          <cell r="J47">
            <v>2380259.5</v>
          </cell>
        </row>
        <row r="54">
          <cell r="I54">
            <v>1183</v>
          </cell>
          <cell r="J54">
            <v>186149.6</v>
          </cell>
        </row>
        <row r="60">
          <cell r="I60">
            <v>464</v>
          </cell>
          <cell r="J60">
            <v>52712.399999999994</v>
          </cell>
        </row>
      </sheetData>
      <sheetData sheetId="4">
        <row r="10">
          <cell r="I10">
            <v>568</v>
          </cell>
          <cell r="J10">
            <v>206190.4</v>
          </cell>
        </row>
        <row r="16">
          <cell r="I16">
            <v>1077</v>
          </cell>
          <cell r="J16">
            <v>461364.79999999993</v>
          </cell>
        </row>
        <row r="24">
          <cell r="I24">
            <v>177</v>
          </cell>
          <cell r="J24">
            <v>64225.2</v>
          </cell>
        </row>
        <row r="31">
          <cell r="I31">
            <v>212</v>
          </cell>
          <cell r="J31">
            <v>87688.639999999999</v>
          </cell>
        </row>
        <row r="41">
          <cell r="I41">
            <v>751</v>
          </cell>
          <cell r="J41">
            <v>282706.32</v>
          </cell>
        </row>
        <row r="47">
          <cell r="I47">
            <v>4727</v>
          </cell>
          <cell r="J47">
            <v>2231581.5</v>
          </cell>
        </row>
        <row r="54">
          <cell r="I54">
            <v>1130</v>
          </cell>
          <cell r="J54">
            <v>176945.6</v>
          </cell>
        </row>
        <row r="60">
          <cell r="I60">
            <v>431</v>
          </cell>
          <cell r="J60">
            <v>49198.239999999998</v>
          </cell>
        </row>
      </sheetData>
      <sheetData sheetId="5">
        <row r="10">
          <cell r="I10">
            <v>604</v>
          </cell>
          <cell r="J10">
            <v>218613.2</v>
          </cell>
        </row>
        <row r="16">
          <cell r="I16">
            <v>1240</v>
          </cell>
          <cell r="J16">
            <v>530441.6</v>
          </cell>
        </row>
        <row r="24">
          <cell r="I24">
            <v>208</v>
          </cell>
          <cell r="J24">
            <v>74630.399999999994</v>
          </cell>
        </row>
        <row r="31">
          <cell r="I31">
            <v>226</v>
          </cell>
          <cell r="J31">
            <v>93015.52</v>
          </cell>
        </row>
        <row r="41">
          <cell r="I41">
            <v>851</v>
          </cell>
          <cell r="J41">
            <v>321376.64000000001</v>
          </cell>
        </row>
        <row r="47">
          <cell r="I47">
            <v>5867</v>
          </cell>
          <cell r="J47">
            <v>2763246.5</v>
          </cell>
        </row>
        <row r="54">
          <cell r="I54">
            <v>1278</v>
          </cell>
          <cell r="J54">
            <v>200782.4</v>
          </cell>
        </row>
        <row r="60">
          <cell r="I60">
            <v>527</v>
          </cell>
          <cell r="J60">
            <v>60307.519999999997</v>
          </cell>
        </row>
      </sheetData>
      <sheetData sheetId="6">
        <row r="10">
          <cell r="I10">
            <v>496</v>
          </cell>
          <cell r="J10">
            <v>179264.80000000002</v>
          </cell>
        </row>
        <row r="16">
          <cell r="I16">
            <v>987</v>
          </cell>
          <cell r="J16">
            <v>421709.6</v>
          </cell>
        </row>
        <row r="24">
          <cell r="I24">
            <v>142</v>
          </cell>
          <cell r="J24">
            <v>51667.199999999997</v>
          </cell>
        </row>
        <row r="31">
          <cell r="I31">
            <v>148</v>
          </cell>
          <cell r="J31">
            <v>60644.479999999996</v>
          </cell>
        </row>
        <row r="41">
          <cell r="I41">
            <v>800</v>
          </cell>
          <cell r="J41">
            <v>300727.43999999994</v>
          </cell>
        </row>
        <row r="47">
          <cell r="I47">
            <v>4803</v>
          </cell>
          <cell r="J47">
            <v>2261223</v>
          </cell>
        </row>
        <row r="54">
          <cell r="I54">
            <v>1066</v>
          </cell>
          <cell r="J54">
            <v>168214.8</v>
          </cell>
        </row>
        <row r="60">
          <cell r="I60">
            <v>429</v>
          </cell>
          <cell r="J60">
            <v>48971.520000000004</v>
          </cell>
        </row>
      </sheetData>
      <sheetData sheetId="7">
        <row r="11">
          <cell r="I11">
            <v>497</v>
          </cell>
          <cell r="J11">
            <v>180180</v>
          </cell>
        </row>
        <row r="20">
          <cell r="I20">
            <v>1219</v>
          </cell>
          <cell r="J20">
            <v>524045.6</v>
          </cell>
        </row>
        <row r="28">
          <cell r="I28">
            <v>164</v>
          </cell>
          <cell r="J28">
            <v>58843.199999999997</v>
          </cell>
        </row>
        <row r="37">
          <cell r="I37">
            <v>213</v>
          </cell>
          <cell r="J37">
            <v>90737.17</v>
          </cell>
        </row>
        <row r="47">
          <cell r="I47">
            <v>833</v>
          </cell>
          <cell r="J47">
            <v>313867.83999999997</v>
          </cell>
        </row>
        <row r="54">
          <cell r="I54">
            <v>5951</v>
          </cell>
          <cell r="J54">
            <v>2807003</v>
          </cell>
        </row>
        <row r="61">
          <cell r="I61">
            <v>1210</v>
          </cell>
          <cell r="J61">
            <v>190751.59999999998</v>
          </cell>
        </row>
        <row r="67">
          <cell r="I67">
            <v>497</v>
          </cell>
          <cell r="J67">
            <v>57020.08</v>
          </cell>
        </row>
      </sheetData>
      <sheetData sheetId="8">
        <row r="11">
          <cell r="I11">
            <v>487</v>
          </cell>
          <cell r="J11">
            <v>176222.8</v>
          </cell>
        </row>
        <row r="20">
          <cell r="I20">
            <v>1016</v>
          </cell>
          <cell r="J20">
            <v>434075.20000000007</v>
          </cell>
        </row>
        <row r="28">
          <cell r="I28">
            <v>180</v>
          </cell>
          <cell r="J28">
            <v>64942.8</v>
          </cell>
        </row>
        <row r="37">
          <cell r="I37">
            <v>248</v>
          </cell>
          <cell r="J37">
            <v>106013.01</v>
          </cell>
        </row>
        <row r="47">
          <cell r="I47">
            <v>685</v>
          </cell>
          <cell r="J47">
            <v>257927.27999999997</v>
          </cell>
        </row>
        <row r="54">
          <cell r="I54">
            <v>5522</v>
          </cell>
          <cell r="J54">
            <v>2601865</v>
          </cell>
        </row>
        <row r="61">
          <cell r="I61">
            <v>1016</v>
          </cell>
          <cell r="J61">
            <v>159328</v>
          </cell>
        </row>
        <row r="67">
          <cell r="I67">
            <v>485</v>
          </cell>
          <cell r="J67">
            <v>55319.680000000008</v>
          </cell>
        </row>
      </sheetData>
      <sheetData sheetId="9">
        <row r="11">
          <cell r="I11">
            <v>335</v>
          </cell>
          <cell r="J11">
            <v>121602</v>
          </cell>
        </row>
        <row r="20">
          <cell r="I20">
            <v>826</v>
          </cell>
          <cell r="J20">
            <v>353912</v>
          </cell>
        </row>
        <row r="28">
          <cell r="I28">
            <v>134</v>
          </cell>
          <cell r="J28">
            <v>48079.199999999997</v>
          </cell>
        </row>
        <row r="37">
          <cell r="I37">
            <v>230</v>
          </cell>
          <cell r="J37">
            <v>98014.5</v>
          </cell>
        </row>
        <row r="47">
          <cell r="I47">
            <v>744</v>
          </cell>
          <cell r="J47">
            <v>279327.35999999999</v>
          </cell>
        </row>
        <row r="54">
          <cell r="I54">
            <v>5311</v>
          </cell>
          <cell r="J54">
            <v>2503530.5</v>
          </cell>
        </row>
        <row r="61">
          <cell r="I61">
            <v>945</v>
          </cell>
          <cell r="J61">
            <v>149276.4</v>
          </cell>
        </row>
        <row r="67">
          <cell r="I67">
            <v>426</v>
          </cell>
          <cell r="J67">
            <v>48404.72</v>
          </cell>
        </row>
      </sheetData>
      <sheetData sheetId="10">
        <row r="11">
          <cell r="I11">
            <v>433</v>
          </cell>
          <cell r="J11">
            <v>159145.99999999997</v>
          </cell>
        </row>
        <row r="20">
          <cell r="I20">
            <v>1023</v>
          </cell>
          <cell r="J20">
            <v>436207.19999999995</v>
          </cell>
        </row>
        <row r="28">
          <cell r="I28">
            <v>167</v>
          </cell>
          <cell r="J28">
            <v>59919.600000000006</v>
          </cell>
        </row>
        <row r="37">
          <cell r="I37">
            <v>202</v>
          </cell>
          <cell r="J37">
            <v>88213.049999999988</v>
          </cell>
        </row>
        <row r="47">
          <cell r="I47">
            <v>812</v>
          </cell>
          <cell r="J47">
            <v>307109.92</v>
          </cell>
        </row>
        <row r="54">
          <cell r="I54">
            <v>6491</v>
          </cell>
          <cell r="J54">
            <v>3063896</v>
          </cell>
        </row>
        <row r="61">
          <cell r="I61">
            <v>1136</v>
          </cell>
          <cell r="J61">
            <v>178547.19999999998</v>
          </cell>
        </row>
        <row r="67">
          <cell r="I67">
            <v>491</v>
          </cell>
          <cell r="J67">
            <v>56113.2</v>
          </cell>
        </row>
      </sheetData>
      <sheetData sheetId="11">
        <row r="11">
          <cell r="I11">
            <v>421</v>
          </cell>
          <cell r="J11">
            <v>151761.99999999997</v>
          </cell>
        </row>
        <row r="20">
          <cell r="I20">
            <v>874</v>
          </cell>
          <cell r="J20">
            <v>374379.20000000007</v>
          </cell>
        </row>
        <row r="28">
          <cell r="I28">
            <v>134</v>
          </cell>
          <cell r="J28">
            <v>48079.199999999997</v>
          </cell>
        </row>
        <row r="37">
          <cell r="I37">
            <v>214</v>
          </cell>
          <cell r="J37">
            <v>91196.099999999991</v>
          </cell>
        </row>
        <row r="47">
          <cell r="I47">
            <v>686</v>
          </cell>
          <cell r="J47">
            <v>257927.27999999997</v>
          </cell>
        </row>
        <row r="54">
          <cell r="I54">
            <v>5584</v>
          </cell>
          <cell r="J54">
            <v>2630095</v>
          </cell>
        </row>
        <row r="61">
          <cell r="I61">
            <v>988</v>
          </cell>
          <cell r="J61">
            <v>154663.59999999998</v>
          </cell>
        </row>
        <row r="67">
          <cell r="I67">
            <v>382</v>
          </cell>
          <cell r="J67">
            <v>43416.880000000005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2"/>
      <sheetName val="Nov 2022"/>
      <sheetName val="Dec 2022"/>
      <sheetName val="Jan 2023"/>
      <sheetName val="Feb 2023"/>
      <sheetName val="Mar 2023"/>
      <sheetName val="Apr 2023"/>
      <sheetName val="May 2023"/>
      <sheetName val="Jun 2023"/>
      <sheetName val="Jul 2023"/>
      <sheetName val="Aug 2023"/>
      <sheetName val="Sep 2023"/>
    </sheetNames>
    <sheetDataSet>
      <sheetData sheetId="0">
        <row r="9">
          <cell r="I9">
            <v>282</v>
          </cell>
          <cell r="J9">
            <v>98248.8</v>
          </cell>
        </row>
        <row r="17">
          <cell r="I17">
            <v>291</v>
          </cell>
          <cell r="J17">
            <v>94158.48</v>
          </cell>
        </row>
        <row r="21">
          <cell r="I21">
            <v>48</v>
          </cell>
          <cell r="J21">
            <v>19281.599999999999</v>
          </cell>
        </row>
        <row r="28">
          <cell r="I28">
            <v>1810</v>
          </cell>
          <cell r="J28">
            <v>634932.47999999998</v>
          </cell>
        </row>
        <row r="31">
          <cell r="I31">
            <v>9333</v>
          </cell>
          <cell r="J31">
            <v>4078838.4</v>
          </cell>
        </row>
        <row r="38">
          <cell r="I38">
            <v>1445</v>
          </cell>
          <cell r="J38">
            <v>149935.67999999999</v>
          </cell>
        </row>
        <row r="42">
          <cell r="I42">
            <v>112</v>
          </cell>
          <cell r="J42">
            <v>42515.199999999997</v>
          </cell>
        </row>
        <row r="46">
          <cell r="I46">
            <v>553</v>
          </cell>
          <cell r="J46">
            <v>51370.8</v>
          </cell>
        </row>
        <row r="50">
          <cell r="I50">
            <v>31</v>
          </cell>
          <cell r="J50">
            <v>9639.76</v>
          </cell>
        </row>
        <row r="54">
          <cell r="I54">
            <v>132</v>
          </cell>
          <cell r="J54">
            <v>51731.68</v>
          </cell>
        </row>
      </sheetData>
      <sheetData sheetId="1">
        <row r="9">
          <cell r="I9">
            <v>745</v>
          </cell>
          <cell r="J9">
            <v>260254.8</v>
          </cell>
        </row>
        <row r="17">
          <cell r="I17">
            <v>328</v>
          </cell>
          <cell r="J17">
            <v>106691.52</v>
          </cell>
        </row>
        <row r="21">
          <cell r="I21">
            <v>63</v>
          </cell>
          <cell r="J21">
            <v>26110.5</v>
          </cell>
        </row>
        <row r="27">
          <cell r="I27">
            <v>1711</v>
          </cell>
          <cell r="J27">
            <v>599289.60000000009</v>
          </cell>
        </row>
        <row r="30">
          <cell r="I30">
            <v>9597</v>
          </cell>
          <cell r="J30">
            <v>4202452.8</v>
          </cell>
        </row>
        <row r="37">
          <cell r="I37">
            <v>1512</v>
          </cell>
          <cell r="J37">
            <v>156662.52999999997</v>
          </cell>
        </row>
        <row r="41">
          <cell r="I41">
            <v>136</v>
          </cell>
          <cell r="J41">
            <v>52384.800000000003</v>
          </cell>
        </row>
        <row r="45">
          <cell r="I45">
            <v>642</v>
          </cell>
          <cell r="J45">
            <v>60071.44</v>
          </cell>
        </row>
        <row r="49">
          <cell r="I49">
            <v>27</v>
          </cell>
          <cell r="J49">
            <v>8395.92</v>
          </cell>
        </row>
        <row r="53">
          <cell r="I53">
            <v>120</v>
          </cell>
          <cell r="J53">
            <v>47064.160000000003</v>
          </cell>
        </row>
      </sheetData>
      <sheetData sheetId="2">
        <row r="9">
          <cell r="I9">
            <v>560</v>
          </cell>
          <cell r="J9">
            <v>195800.8</v>
          </cell>
        </row>
        <row r="17">
          <cell r="I17">
            <v>258</v>
          </cell>
          <cell r="J17">
            <v>82910.87999999999</v>
          </cell>
        </row>
        <row r="21">
          <cell r="I21">
            <v>37</v>
          </cell>
          <cell r="J21">
            <v>15666.3</v>
          </cell>
        </row>
        <row r="27">
          <cell r="I27">
            <v>1571</v>
          </cell>
          <cell r="J27">
            <v>553862.40000000002</v>
          </cell>
        </row>
        <row r="30">
          <cell r="I30">
            <v>9232</v>
          </cell>
          <cell r="J30">
            <v>4036032</v>
          </cell>
        </row>
        <row r="37">
          <cell r="I37">
            <v>1359</v>
          </cell>
          <cell r="J37">
            <v>140825.53</v>
          </cell>
        </row>
        <row r="41">
          <cell r="I41">
            <v>115</v>
          </cell>
          <cell r="J41">
            <v>43654</v>
          </cell>
        </row>
        <row r="45">
          <cell r="I45">
            <v>577</v>
          </cell>
          <cell r="J45">
            <v>53499.68</v>
          </cell>
        </row>
        <row r="49">
          <cell r="I49">
            <v>38</v>
          </cell>
          <cell r="J49">
            <v>11816.48</v>
          </cell>
        </row>
        <row r="53">
          <cell r="I53">
            <v>128</v>
          </cell>
          <cell r="J53">
            <v>49786.879999999997</v>
          </cell>
        </row>
      </sheetData>
      <sheetData sheetId="3">
        <row r="9">
          <cell r="I9">
            <v>639</v>
          </cell>
          <cell r="J9">
            <v>223324.4</v>
          </cell>
        </row>
        <row r="17">
          <cell r="I17">
            <v>279</v>
          </cell>
          <cell r="J17">
            <v>90302.16</v>
          </cell>
        </row>
        <row r="21">
          <cell r="I21">
            <v>73</v>
          </cell>
          <cell r="J21">
            <v>29324.1</v>
          </cell>
        </row>
        <row r="27">
          <cell r="I27">
            <v>1945</v>
          </cell>
          <cell r="J27">
            <v>685251.84</v>
          </cell>
        </row>
        <row r="30">
          <cell r="I30">
            <v>10441</v>
          </cell>
          <cell r="J30">
            <v>4567180.8</v>
          </cell>
        </row>
        <row r="37">
          <cell r="I37">
            <v>1566</v>
          </cell>
          <cell r="J37">
            <v>162111.24</v>
          </cell>
        </row>
        <row r="41">
          <cell r="I41">
            <v>128</v>
          </cell>
          <cell r="J41">
            <v>48588.800000000003</v>
          </cell>
        </row>
        <row r="45">
          <cell r="I45">
            <v>647</v>
          </cell>
          <cell r="J45">
            <v>59978.879999999997</v>
          </cell>
        </row>
        <row r="49">
          <cell r="I49">
            <v>25</v>
          </cell>
          <cell r="J49">
            <v>7774</v>
          </cell>
        </row>
        <row r="53">
          <cell r="I53">
            <v>149</v>
          </cell>
          <cell r="J53">
            <v>57955.040000000001</v>
          </cell>
        </row>
      </sheetData>
      <sheetData sheetId="4">
        <row r="9">
          <cell r="I9">
            <v>568</v>
          </cell>
          <cell r="J9">
            <v>199284.79999999996</v>
          </cell>
        </row>
        <row r="17">
          <cell r="I17">
            <v>267</v>
          </cell>
          <cell r="J17">
            <v>85803.12000000001</v>
          </cell>
        </row>
        <row r="21">
          <cell r="I21">
            <v>75</v>
          </cell>
          <cell r="J21">
            <v>30127.5</v>
          </cell>
        </row>
        <row r="27">
          <cell r="I27">
            <v>1662</v>
          </cell>
          <cell r="J27">
            <v>582865.91999999993</v>
          </cell>
        </row>
        <row r="30">
          <cell r="I30">
            <v>10402</v>
          </cell>
          <cell r="J30">
            <v>4551456</v>
          </cell>
        </row>
        <row r="37">
          <cell r="I37">
            <v>1478</v>
          </cell>
          <cell r="J37">
            <v>152379.29</v>
          </cell>
        </row>
        <row r="41">
          <cell r="I41">
            <v>133</v>
          </cell>
          <cell r="J41">
            <v>50866.400000000001</v>
          </cell>
        </row>
        <row r="45">
          <cell r="I45">
            <v>617</v>
          </cell>
          <cell r="J45">
            <v>57294.64</v>
          </cell>
        </row>
        <row r="49">
          <cell r="I49">
            <v>27</v>
          </cell>
          <cell r="J49">
            <v>8395.92</v>
          </cell>
        </row>
        <row r="53">
          <cell r="I53">
            <v>140</v>
          </cell>
          <cell r="J53">
            <v>55232.32</v>
          </cell>
        </row>
      </sheetData>
      <sheetData sheetId="5">
        <row r="9">
          <cell r="I9">
            <v>664</v>
          </cell>
          <cell r="J9">
            <v>232731.2</v>
          </cell>
        </row>
        <row r="17">
          <cell r="I17">
            <v>246</v>
          </cell>
          <cell r="J17">
            <v>79054.559999999998</v>
          </cell>
        </row>
        <row r="21">
          <cell r="I21">
            <v>60</v>
          </cell>
          <cell r="J21">
            <v>24102</v>
          </cell>
        </row>
        <row r="27">
          <cell r="I27">
            <v>2065</v>
          </cell>
          <cell r="J27">
            <v>724389.12000000011</v>
          </cell>
        </row>
        <row r="30">
          <cell r="I30">
            <v>12349</v>
          </cell>
          <cell r="J30">
            <v>5406273.5999999996</v>
          </cell>
        </row>
        <row r="37">
          <cell r="I37">
            <v>1696</v>
          </cell>
          <cell r="J37">
            <v>175023.45</v>
          </cell>
        </row>
        <row r="41">
          <cell r="I41">
            <v>163</v>
          </cell>
          <cell r="J41">
            <v>61874.8</v>
          </cell>
        </row>
        <row r="45">
          <cell r="I45">
            <v>664</v>
          </cell>
          <cell r="J45">
            <v>62107.76</v>
          </cell>
        </row>
        <row r="49">
          <cell r="I49">
            <v>30</v>
          </cell>
          <cell r="J49">
            <v>9328.7999999999993</v>
          </cell>
        </row>
        <row r="53">
          <cell r="I53">
            <v>168</v>
          </cell>
          <cell r="J53">
            <v>66123.199999999997</v>
          </cell>
        </row>
      </sheetData>
      <sheetData sheetId="6">
        <row r="9">
          <cell r="I9">
            <v>548</v>
          </cell>
          <cell r="J9">
            <v>190923.19999999998</v>
          </cell>
        </row>
        <row r="17">
          <cell r="I17">
            <v>253</v>
          </cell>
          <cell r="J17">
            <v>82268.160000000003</v>
          </cell>
        </row>
        <row r="21">
          <cell r="I21">
            <v>61</v>
          </cell>
          <cell r="J21">
            <v>24503.7</v>
          </cell>
        </row>
        <row r="27">
          <cell r="I27">
            <v>1587</v>
          </cell>
          <cell r="J27">
            <v>555609.59999999998</v>
          </cell>
        </row>
        <row r="30">
          <cell r="I30">
            <v>10160</v>
          </cell>
          <cell r="J30">
            <v>4447060.8</v>
          </cell>
        </row>
        <row r="37">
          <cell r="I37">
            <v>1474</v>
          </cell>
          <cell r="J37">
            <v>151537.42000000001</v>
          </cell>
        </row>
        <row r="41">
          <cell r="I41">
            <v>159</v>
          </cell>
          <cell r="J41">
            <v>61115.6</v>
          </cell>
        </row>
        <row r="45">
          <cell r="I45">
            <v>599</v>
          </cell>
          <cell r="J45">
            <v>55628.56</v>
          </cell>
        </row>
        <row r="49">
          <cell r="I49">
            <v>30</v>
          </cell>
          <cell r="J49">
            <v>9639.76</v>
          </cell>
        </row>
        <row r="53">
          <cell r="I53">
            <v>135</v>
          </cell>
          <cell r="J53">
            <v>52509.599999999999</v>
          </cell>
        </row>
      </sheetData>
      <sheetData sheetId="7">
        <row r="9">
          <cell r="I9">
            <v>611</v>
          </cell>
          <cell r="J9">
            <v>214266</v>
          </cell>
        </row>
        <row r="18">
          <cell r="I18">
            <v>257</v>
          </cell>
          <cell r="J18">
            <v>83874.960000000006</v>
          </cell>
        </row>
        <row r="24">
          <cell r="I24">
            <v>80</v>
          </cell>
          <cell r="J24">
            <v>32136</v>
          </cell>
        </row>
        <row r="30">
          <cell r="I30">
            <v>2437</v>
          </cell>
          <cell r="J30">
            <v>856477.44</v>
          </cell>
        </row>
        <row r="36">
          <cell r="I36">
            <v>14989</v>
          </cell>
          <cell r="J36">
            <v>6561609.6000000006</v>
          </cell>
        </row>
        <row r="43">
          <cell r="I43">
            <v>1832</v>
          </cell>
          <cell r="J43">
            <v>187852.83</v>
          </cell>
        </row>
        <row r="47">
          <cell r="I47">
            <v>181</v>
          </cell>
          <cell r="J47">
            <v>69087.199999999997</v>
          </cell>
        </row>
        <row r="51">
          <cell r="I51">
            <v>756</v>
          </cell>
          <cell r="J51">
            <v>70253.039999999994</v>
          </cell>
        </row>
        <row r="55">
          <cell r="I55">
            <v>36</v>
          </cell>
          <cell r="J55">
            <v>11194.56</v>
          </cell>
        </row>
        <row r="59">
          <cell r="I59">
            <v>173</v>
          </cell>
          <cell r="J59">
            <v>67290.080000000002</v>
          </cell>
        </row>
      </sheetData>
      <sheetData sheetId="8">
        <row r="9">
          <cell r="I9">
            <v>543</v>
          </cell>
          <cell r="J9">
            <v>189181.2</v>
          </cell>
        </row>
        <row r="18">
          <cell r="I18">
            <v>280</v>
          </cell>
          <cell r="J18">
            <v>89980.800000000003</v>
          </cell>
        </row>
        <row r="24">
          <cell r="I24">
            <v>60</v>
          </cell>
          <cell r="J24">
            <v>24503.7</v>
          </cell>
        </row>
        <row r="30">
          <cell r="I30">
            <v>1867</v>
          </cell>
          <cell r="J30">
            <v>656597.76000000001</v>
          </cell>
        </row>
        <row r="36">
          <cell r="I36">
            <v>12873</v>
          </cell>
          <cell r="J36">
            <v>5633846.4000000004</v>
          </cell>
        </row>
        <row r="44">
          <cell r="I44">
            <v>1652</v>
          </cell>
          <cell r="J44">
            <v>170850.58</v>
          </cell>
        </row>
        <row r="48">
          <cell r="I48">
            <v>179</v>
          </cell>
          <cell r="J48">
            <v>67948.399999999994</v>
          </cell>
        </row>
        <row r="52">
          <cell r="I52">
            <v>716</v>
          </cell>
          <cell r="J52">
            <v>66643.199999999997</v>
          </cell>
        </row>
        <row r="56">
          <cell r="I56">
            <v>28</v>
          </cell>
          <cell r="J56">
            <v>8706.8799999999992</v>
          </cell>
        </row>
        <row r="60">
          <cell r="I60">
            <v>193</v>
          </cell>
          <cell r="J60">
            <v>75069.279999999999</v>
          </cell>
        </row>
      </sheetData>
      <sheetData sheetId="9">
        <row r="9">
          <cell r="I9">
            <v>497</v>
          </cell>
          <cell r="J9">
            <v>173154.80000000002</v>
          </cell>
        </row>
        <row r="18">
          <cell r="I18">
            <v>204</v>
          </cell>
          <cell r="J18">
            <v>65557.440000000002</v>
          </cell>
        </row>
        <row r="24">
          <cell r="I24">
            <v>52</v>
          </cell>
          <cell r="J24">
            <v>20888.399999999998</v>
          </cell>
        </row>
        <row r="30">
          <cell r="I30">
            <v>1780</v>
          </cell>
          <cell r="J30">
            <v>625148.16000000003</v>
          </cell>
        </row>
        <row r="35">
          <cell r="I35">
            <v>12571</v>
          </cell>
          <cell r="J35">
            <v>5500622.4000000004</v>
          </cell>
        </row>
        <row r="42">
          <cell r="I42">
            <v>1503</v>
          </cell>
          <cell r="J42">
            <v>154583.12</v>
          </cell>
        </row>
        <row r="46">
          <cell r="I46">
            <v>179</v>
          </cell>
          <cell r="J46">
            <v>68707.600000000006</v>
          </cell>
        </row>
        <row r="50">
          <cell r="I50">
            <v>609</v>
          </cell>
          <cell r="J50">
            <v>56554.16</v>
          </cell>
        </row>
        <row r="54">
          <cell r="I54">
            <v>25</v>
          </cell>
          <cell r="J54">
            <v>8084.96</v>
          </cell>
        </row>
        <row r="58">
          <cell r="I58">
            <v>150</v>
          </cell>
          <cell r="J58">
            <v>58732.959999999999</v>
          </cell>
        </row>
      </sheetData>
      <sheetData sheetId="10">
        <row r="9">
          <cell r="I9">
            <v>568</v>
          </cell>
          <cell r="J9">
            <v>198588.00000000003</v>
          </cell>
        </row>
        <row r="18">
          <cell r="I18">
            <v>227</v>
          </cell>
          <cell r="J18">
            <v>72948.719999999987</v>
          </cell>
        </row>
        <row r="24">
          <cell r="I24">
            <v>72</v>
          </cell>
          <cell r="J24">
            <v>28922.399999999998</v>
          </cell>
        </row>
        <row r="30">
          <cell r="I30">
            <v>2101</v>
          </cell>
          <cell r="J30">
            <v>736968.96</v>
          </cell>
        </row>
        <row r="35">
          <cell r="I35">
            <v>15434</v>
          </cell>
          <cell r="J35">
            <v>6752491.2000000002</v>
          </cell>
        </row>
        <row r="42">
          <cell r="I42">
            <v>2000</v>
          </cell>
          <cell r="J42">
            <v>207160.38000000003</v>
          </cell>
        </row>
        <row r="46">
          <cell r="I46">
            <v>218</v>
          </cell>
          <cell r="J46">
            <v>83132.399999999994</v>
          </cell>
        </row>
        <row r="50">
          <cell r="I50">
            <v>707</v>
          </cell>
          <cell r="J50">
            <v>65717.600000000006</v>
          </cell>
        </row>
        <row r="54">
          <cell r="I54">
            <v>45</v>
          </cell>
          <cell r="J54">
            <v>13993.2</v>
          </cell>
        </row>
        <row r="58">
          <cell r="I58">
            <v>226</v>
          </cell>
          <cell r="J58">
            <v>88293.92</v>
          </cell>
        </row>
      </sheetData>
      <sheetData sheetId="11">
        <row r="9">
          <cell r="I9">
            <v>449</v>
          </cell>
          <cell r="J9">
            <v>157128.4</v>
          </cell>
        </row>
        <row r="18">
          <cell r="I18">
            <v>220</v>
          </cell>
          <cell r="J18">
            <v>70699.200000000012</v>
          </cell>
        </row>
        <row r="24">
          <cell r="I24">
            <v>41</v>
          </cell>
          <cell r="J24">
            <v>16469.7</v>
          </cell>
        </row>
        <row r="30">
          <cell r="I30">
            <v>1745</v>
          </cell>
          <cell r="J30">
            <v>612568.31999999995</v>
          </cell>
        </row>
        <row r="35">
          <cell r="I35">
            <v>13241</v>
          </cell>
          <cell r="J35">
            <v>5798956.7999999998</v>
          </cell>
        </row>
        <row r="42">
          <cell r="I42">
            <v>1519</v>
          </cell>
          <cell r="J42">
            <v>157055.53</v>
          </cell>
        </row>
        <row r="46">
          <cell r="I46">
            <v>208</v>
          </cell>
          <cell r="J46">
            <v>78956.800000000003</v>
          </cell>
        </row>
        <row r="50">
          <cell r="I50">
            <v>637</v>
          </cell>
          <cell r="J50">
            <v>59330.96</v>
          </cell>
        </row>
        <row r="54">
          <cell r="I54">
            <v>39</v>
          </cell>
          <cell r="J54">
            <v>12127.44</v>
          </cell>
        </row>
        <row r="58">
          <cell r="I58">
            <v>215</v>
          </cell>
          <cell r="J58">
            <v>84015.360000000001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2"/>
      <sheetName val="NOV 2022"/>
      <sheetName val="DEC 2022"/>
      <sheetName val="JAN 2023"/>
      <sheetName val="FEB 2023"/>
      <sheetName val="MAR 2023"/>
      <sheetName val="APR 2023"/>
      <sheetName val="MAY 2023"/>
      <sheetName val="JUN 2023"/>
      <sheetName val="JUL 2023"/>
      <sheetName val="AUG 2023"/>
      <sheetName val="SEP 2023"/>
    </sheetNames>
    <sheetDataSet>
      <sheetData sheetId="0">
        <row r="12">
          <cell r="I12">
            <v>113</v>
          </cell>
          <cell r="J12">
            <v>39717.599999999999</v>
          </cell>
        </row>
        <row r="18">
          <cell r="I18">
            <v>1429</v>
          </cell>
          <cell r="J18">
            <v>675059.59999999986</v>
          </cell>
        </row>
        <row r="24">
          <cell r="I24">
            <v>14</v>
          </cell>
          <cell r="J24">
            <v>4353.4399999999996</v>
          </cell>
        </row>
        <row r="30">
          <cell r="I30">
            <v>121</v>
          </cell>
          <cell r="J30">
            <v>53470.559999999998</v>
          </cell>
        </row>
        <row r="36">
          <cell r="I36">
            <v>479</v>
          </cell>
          <cell r="J36">
            <v>167731.20000000001</v>
          </cell>
        </row>
        <row r="42">
          <cell r="I42">
            <v>2965</v>
          </cell>
          <cell r="J42">
            <v>1297732.8</v>
          </cell>
        </row>
        <row r="49">
          <cell r="I49">
            <v>586</v>
          </cell>
          <cell r="J49">
            <v>58762.44</v>
          </cell>
        </row>
        <row r="55">
          <cell r="I55">
            <v>277</v>
          </cell>
          <cell r="J55">
            <v>25824.240000000002</v>
          </cell>
        </row>
        <row r="63">
          <cell r="I63">
            <v>19</v>
          </cell>
          <cell r="J63">
            <v>5708.5499999999993</v>
          </cell>
        </row>
        <row r="69">
          <cell r="I69">
            <v>78</v>
          </cell>
          <cell r="J69">
            <v>24336</v>
          </cell>
        </row>
      </sheetData>
      <sheetData sheetId="1">
        <row r="11">
          <cell r="I11">
            <v>136</v>
          </cell>
          <cell r="J11">
            <v>47382.400000000001</v>
          </cell>
        </row>
        <row r="17">
          <cell r="I17">
            <v>1348</v>
          </cell>
          <cell r="J17">
            <v>637740</v>
          </cell>
        </row>
        <row r="23">
          <cell r="I23">
            <v>14</v>
          </cell>
          <cell r="J23">
            <v>4353.4399999999996</v>
          </cell>
        </row>
        <row r="29">
          <cell r="I29">
            <v>97</v>
          </cell>
          <cell r="J29">
            <v>42167.840000000004</v>
          </cell>
        </row>
        <row r="33">
          <cell r="I33">
            <v>512</v>
          </cell>
          <cell r="J33">
            <v>180311.04000000001</v>
          </cell>
        </row>
        <row r="39">
          <cell r="I39">
            <v>3612</v>
          </cell>
          <cell r="J39">
            <v>1582089.5999999999</v>
          </cell>
        </row>
        <row r="46">
          <cell r="I46">
            <v>665</v>
          </cell>
          <cell r="J46">
            <v>66744.36</v>
          </cell>
        </row>
        <row r="50">
          <cell r="I50">
            <v>306</v>
          </cell>
          <cell r="J50">
            <v>28415.919999999998</v>
          </cell>
        </row>
        <row r="58">
          <cell r="I58">
            <v>14</v>
          </cell>
          <cell r="J58">
            <v>4506.75</v>
          </cell>
        </row>
        <row r="65">
          <cell r="I65">
            <v>101</v>
          </cell>
          <cell r="J65">
            <v>31512</v>
          </cell>
        </row>
      </sheetData>
      <sheetData sheetId="2">
        <row r="12">
          <cell r="I12">
            <v>136</v>
          </cell>
          <cell r="J12">
            <v>47382.400000000001</v>
          </cell>
        </row>
        <row r="18">
          <cell r="I18">
            <v>1150</v>
          </cell>
          <cell r="J18">
            <v>544204.80000000005</v>
          </cell>
        </row>
        <row r="24">
          <cell r="I24">
            <v>16</v>
          </cell>
          <cell r="J24">
            <v>4975.3599999999997</v>
          </cell>
        </row>
        <row r="30">
          <cell r="I30">
            <v>98</v>
          </cell>
          <cell r="J30">
            <v>42602.559999999998</v>
          </cell>
        </row>
        <row r="35">
          <cell r="I35">
            <v>386</v>
          </cell>
          <cell r="J35">
            <v>136281.60000000001</v>
          </cell>
        </row>
        <row r="40">
          <cell r="I40">
            <v>3467</v>
          </cell>
          <cell r="J40">
            <v>1516132.8</v>
          </cell>
        </row>
        <row r="47">
          <cell r="I47">
            <v>559</v>
          </cell>
          <cell r="J47">
            <v>56015.519999999997</v>
          </cell>
        </row>
        <row r="52">
          <cell r="I52">
            <v>311</v>
          </cell>
          <cell r="J52">
            <v>28878.720000000001</v>
          </cell>
        </row>
        <row r="59">
          <cell r="I59">
            <v>12</v>
          </cell>
          <cell r="J59">
            <v>3605.4</v>
          </cell>
        </row>
        <row r="66">
          <cell r="I66">
            <v>88</v>
          </cell>
          <cell r="J66">
            <v>27768</v>
          </cell>
        </row>
      </sheetData>
      <sheetData sheetId="3">
        <row r="12">
          <cell r="I12">
            <v>163</v>
          </cell>
          <cell r="J12">
            <v>56789.200000000004</v>
          </cell>
        </row>
        <row r="18">
          <cell r="I18">
            <v>1123</v>
          </cell>
          <cell r="J18">
            <v>530505.20000000007</v>
          </cell>
        </row>
        <row r="24">
          <cell r="I24">
            <v>13</v>
          </cell>
          <cell r="J24">
            <v>4042.48</v>
          </cell>
        </row>
        <row r="30">
          <cell r="I30">
            <v>78</v>
          </cell>
          <cell r="J30">
            <v>33908.160000000003</v>
          </cell>
        </row>
        <row r="35">
          <cell r="I35">
            <v>446</v>
          </cell>
          <cell r="J35">
            <v>156549.12</v>
          </cell>
        </row>
        <row r="40">
          <cell r="I40">
            <v>3696</v>
          </cell>
          <cell r="J40">
            <v>1618780.7999999998</v>
          </cell>
        </row>
        <row r="47">
          <cell r="I47">
            <v>699</v>
          </cell>
          <cell r="J47">
            <v>70241.400000000009</v>
          </cell>
        </row>
        <row r="52">
          <cell r="I52">
            <v>284</v>
          </cell>
          <cell r="J52">
            <v>26564.720000000001</v>
          </cell>
        </row>
        <row r="59">
          <cell r="I59">
            <v>15</v>
          </cell>
          <cell r="J59">
            <v>4506.75</v>
          </cell>
        </row>
        <row r="66">
          <cell r="I66">
            <v>122</v>
          </cell>
          <cell r="J66">
            <v>38064</v>
          </cell>
        </row>
      </sheetData>
      <sheetData sheetId="4">
        <row r="12">
          <cell r="I12">
            <v>131</v>
          </cell>
          <cell r="J12">
            <v>45640.4</v>
          </cell>
        </row>
        <row r="18">
          <cell r="I18">
            <v>1109</v>
          </cell>
          <cell r="J18">
            <v>524836.4</v>
          </cell>
        </row>
        <row r="24">
          <cell r="I24">
            <v>10</v>
          </cell>
          <cell r="J24">
            <v>3109.6</v>
          </cell>
        </row>
        <row r="30">
          <cell r="I30">
            <v>86</v>
          </cell>
          <cell r="J30">
            <v>38255.360000000001</v>
          </cell>
        </row>
        <row r="35">
          <cell r="I35">
            <v>443</v>
          </cell>
          <cell r="J35">
            <v>154801.92000000001</v>
          </cell>
        </row>
        <row r="40">
          <cell r="I40">
            <v>3429</v>
          </cell>
          <cell r="J40">
            <v>1497787.2</v>
          </cell>
        </row>
        <row r="47">
          <cell r="I47">
            <v>610</v>
          </cell>
          <cell r="J47">
            <v>61153.320000000007</v>
          </cell>
        </row>
        <row r="52">
          <cell r="I52">
            <v>298</v>
          </cell>
          <cell r="J52">
            <v>27582.880000000001</v>
          </cell>
        </row>
        <row r="59">
          <cell r="I59">
            <v>17</v>
          </cell>
          <cell r="J59">
            <v>5107.6499999999996</v>
          </cell>
        </row>
        <row r="66">
          <cell r="I66">
            <v>103</v>
          </cell>
          <cell r="J66">
            <v>32136</v>
          </cell>
        </row>
      </sheetData>
      <sheetData sheetId="5">
        <row r="12">
          <cell r="I12">
            <v>128</v>
          </cell>
          <cell r="J12">
            <v>44595.200000000004</v>
          </cell>
        </row>
        <row r="18">
          <cell r="I18">
            <v>1256</v>
          </cell>
          <cell r="J18">
            <v>594279.20000000007</v>
          </cell>
        </row>
        <row r="24">
          <cell r="I24">
            <v>14</v>
          </cell>
          <cell r="J24">
            <v>4353.4399999999996</v>
          </cell>
        </row>
        <row r="30">
          <cell r="I30">
            <v>114</v>
          </cell>
          <cell r="J30">
            <v>49558.080000000002</v>
          </cell>
        </row>
        <row r="35">
          <cell r="I35">
            <v>469</v>
          </cell>
          <cell r="J35">
            <v>164236.79999999999</v>
          </cell>
        </row>
        <row r="40">
          <cell r="I40">
            <v>4233</v>
          </cell>
          <cell r="J40">
            <v>1859894.4000000001</v>
          </cell>
        </row>
        <row r="47">
          <cell r="I47">
            <v>705</v>
          </cell>
          <cell r="J47">
            <v>71636.52</v>
          </cell>
        </row>
        <row r="52">
          <cell r="I52">
            <v>326</v>
          </cell>
          <cell r="J52">
            <v>30544.799999999999</v>
          </cell>
        </row>
        <row r="59">
          <cell r="I59">
            <v>22</v>
          </cell>
          <cell r="J59">
            <v>6910.35</v>
          </cell>
        </row>
        <row r="66">
          <cell r="I66">
            <v>117</v>
          </cell>
          <cell r="J66">
            <v>37128</v>
          </cell>
        </row>
      </sheetData>
      <sheetData sheetId="6">
        <row r="12">
          <cell r="I12">
            <v>141</v>
          </cell>
          <cell r="J12">
            <v>49124.4</v>
          </cell>
        </row>
        <row r="18">
          <cell r="I18">
            <v>1132</v>
          </cell>
          <cell r="J18">
            <v>535701.6</v>
          </cell>
        </row>
        <row r="24">
          <cell r="I24">
            <v>6</v>
          </cell>
          <cell r="J24">
            <v>1865.7599999999998</v>
          </cell>
        </row>
        <row r="30">
          <cell r="I30">
            <v>63</v>
          </cell>
          <cell r="J30">
            <v>27387.360000000001</v>
          </cell>
        </row>
        <row r="35">
          <cell r="I35">
            <v>431</v>
          </cell>
          <cell r="J35">
            <v>150608.64000000001</v>
          </cell>
        </row>
        <row r="40">
          <cell r="I40">
            <v>3289</v>
          </cell>
          <cell r="J40">
            <v>1439256</v>
          </cell>
        </row>
        <row r="47">
          <cell r="I47">
            <v>542</v>
          </cell>
          <cell r="J47">
            <v>54817.439999999995</v>
          </cell>
        </row>
        <row r="52">
          <cell r="I52">
            <v>243</v>
          </cell>
          <cell r="J52">
            <v>22492.080000000002</v>
          </cell>
        </row>
        <row r="59">
          <cell r="I59">
            <v>18</v>
          </cell>
          <cell r="J59">
            <v>5408.1</v>
          </cell>
        </row>
        <row r="66">
          <cell r="I66">
            <v>99</v>
          </cell>
          <cell r="J66">
            <v>31200</v>
          </cell>
        </row>
      </sheetData>
      <sheetData sheetId="7">
        <row r="12">
          <cell r="I12">
            <v>122</v>
          </cell>
          <cell r="J12">
            <v>42504.799999999996</v>
          </cell>
        </row>
        <row r="18">
          <cell r="I18">
            <v>1152</v>
          </cell>
          <cell r="J18">
            <v>547039.19999999995</v>
          </cell>
        </row>
        <row r="24">
          <cell r="I24">
            <v>7</v>
          </cell>
          <cell r="J24">
            <v>2176.7199999999998</v>
          </cell>
        </row>
        <row r="30">
          <cell r="I30">
            <v>105</v>
          </cell>
          <cell r="J30">
            <v>45645.600000000006</v>
          </cell>
        </row>
        <row r="35">
          <cell r="I35">
            <v>359</v>
          </cell>
          <cell r="J35">
            <v>125448.96000000001</v>
          </cell>
        </row>
        <row r="40">
          <cell r="I40">
            <v>3862</v>
          </cell>
          <cell r="J40">
            <v>1690416</v>
          </cell>
        </row>
        <row r="47">
          <cell r="I47">
            <v>548</v>
          </cell>
          <cell r="J47">
            <v>55265.4</v>
          </cell>
        </row>
        <row r="52">
          <cell r="I52">
            <v>328</v>
          </cell>
          <cell r="J52">
            <v>30452.240000000002</v>
          </cell>
        </row>
        <row r="59">
          <cell r="I59">
            <v>14</v>
          </cell>
          <cell r="J59">
            <v>4206.3</v>
          </cell>
        </row>
        <row r="66">
          <cell r="I66">
            <v>105</v>
          </cell>
          <cell r="J66">
            <v>32760</v>
          </cell>
        </row>
      </sheetData>
      <sheetData sheetId="8">
        <row r="12">
          <cell r="I12">
            <v>114</v>
          </cell>
          <cell r="J12">
            <v>39717.599999999999</v>
          </cell>
        </row>
        <row r="18">
          <cell r="I18">
            <v>1027</v>
          </cell>
          <cell r="J18">
            <v>487044.4</v>
          </cell>
        </row>
        <row r="24">
          <cell r="I24">
            <v>16</v>
          </cell>
          <cell r="J24">
            <v>4975.3599999999997</v>
          </cell>
        </row>
        <row r="30">
          <cell r="I30">
            <v>88</v>
          </cell>
          <cell r="J30">
            <v>39124.800000000003</v>
          </cell>
        </row>
        <row r="35">
          <cell r="I35">
            <v>348</v>
          </cell>
          <cell r="J35">
            <v>121605.12</v>
          </cell>
        </row>
        <row r="40">
          <cell r="I40">
            <v>3470</v>
          </cell>
          <cell r="J40">
            <v>1521811.2</v>
          </cell>
        </row>
        <row r="47">
          <cell r="I47">
            <v>495</v>
          </cell>
          <cell r="J47">
            <v>50025.120000000003</v>
          </cell>
        </row>
        <row r="52">
          <cell r="I52">
            <v>273</v>
          </cell>
          <cell r="J52">
            <v>25454</v>
          </cell>
        </row>
        <row r="59">
          <cell r="I59">
            <v>16</v>
          </cell>
          <cell r="J59">
            <v>4807.2</v>
          </cell>
        </row>
        <row r="66">
          <cell r="I66">
            <v>89</v>
          </cell>
          <cell r="J66">
            <v>27768</v>
          </cell>
        </row>
      </sheetData>
      <sheetData sheetId="9">
        <row r="12">
          <cell r="I12">
            <v>148</v>
          </cell>
          <cell r="J12">
            <v>51563.199999999997</v>
          </cell>
        </row>
        <row r="18">
          <cell r="I18">
            <v>881</v>
          </cell>
          <cell r="J18">
            <v>416184.4</v>
          </cell>
        </row>
        <row r="24">
          <cell r="I24">
            <v>9</v>
          </cell>
          <cell r="J24">
            <v>2798.64</v>
          </cell>
        </row>
        <row r="30">
          <cell r="I30">
            <v>110</v>
          </cell>
          <cell r="J30">
            <v>47819.199999999997</v>
          </cell>
        </row>
        <row r="35">
          <cell r="I35">
            <v>383</v>
          </cell>
          <cell r="J35">
            <v>134534.39999999999</v>
          </cell>
        </row>
        <row r="40">
          <cell r="I40">
            <v>3352</v>
          </cell>
          <cell r="J40">
            <v>1469832</v>
          </cell>
        </row>
        <row r="47">
          <cell r="I47">
            <v>454</v>
          </cell>
          <cell r="J47">
            <v>45629.520000000004</v>
          </cell>
        </row>
        <row r="52">
          <cell r="I52">
            <v>273</v>
          </cell>
          <cell r="J52">
            <v>25361.439999999999</v>
          </cell>
        </row>
        <row r="59">
          <cell r="I59">
            <v>12</v>
          </cell>
          <cell r="J59">
            <v>3605.4</v>
          </cell>
        </row>
        <row r="66">
          <cell r="I66">
            <v>89</v>
          </cell>
          <cell r="J66">
            <v>27768</v>
          </cell>
        </row>
      </sheetData>
      <sheetData sheetId="10">
        <row r="12">
          <cell r="I12">
            <v>107</v>
          </cell>
          <cell r="J12">
            <v>37627.200000000004</v>
          </cell>
        </row>
        <row r="18">
          <cell r="I18">
            <v>1011</v>
          </cell>
          <cell r="J18">
            <v>478541.19999999995</v>
          </cell>
        </row>
        <row r="24">
          <cell r="I24">
            <v>7</v>
          </cell>
          <cell r="J24">
            <v>2176.7199999999998</v>
          </cell>
        </row>
        <row r="30">
          <cell r="I30">
            <v>102</v>
          </cell>
          <cell r="J30">
            <v>44341.440000000002</v>
          </cell>
        </row>
        <row r="35">
          <cell r="I35">
            <v>441</v>
          </cell>
          <cell r="J35">
            <v>154103.04000000001</v>
          </cell>
        </row>
        <row r="40">
          <cell r="I40">
            <v>4133</v>
          </cell>
          <cell r="J40">
            <v>1811846.4</v>
          </cell>
        </row>
        <row r="47">
          <cell r="I47">
            <v>559</v>
          </cell>
          <cell r="J47">
            <v>56015.519999999997</v>
          </cell>
        </row>
        <row r="52">
          <cell r="I52">
            <v>287</v>
          </cell>
          <cell r="J52">
            <v>26657.279999999999</v>
          </cell>
        </row>
        <row r="59">
          <cell r="I59">
            <v>9</v>
          </cell>
          <cell r="J59">
            <v>2704.05</v>
          </cell>
        </row>
        <row r="66">
          <cell r="I66">
            <v>88</v>
          </cell>
          <cell r="J66">
            <v>27768</v>
          </cell>
        </row>
      </sheetData>
      <sheetData sheetId="11">
        <row r="12">
          <cell r="I12">
            <v>106</v>
          </cell>
          <cell r="J12">
            <v>36930.399999999994</v>
          </cell>
        </row>
        <row r="18">
          <cell r="I18">
            <v>872</v>
          </cell>
          <cell r="J18">
            <v>412405.19999999995</v>
          </cell>
        </row>
        <row r="24">
          <cell r="I24">
            <v>10</v>
          </cell>
          <cell r="J24">
            <v>3109.6</v>
          </cell>
        </row>
        <row r="30">
          <cell r="I30">
            <v>65</v>
          </cell>
          <cell r="J30">
            <v>28256.799999999999</v>
          </cell>
        </row>
        <row r="35">
          <cell r="I35">
            <v>327</v>
          </cell>
          <cell r="J35">
            <v>116363.52</v>
          </cell>
        </row>
        <row r="40">
          <cell r="I40">
            <v>3633</v>
          </cell>
          <cell r="J40">
            <v>1588204.8</v>
          </cell>
        </row>
        <row r="47">
          <cell r="I47">
            <v>470</v>
          </cell>
          <cell r="J47">
            <v>47383.32</v>
          </cell>
        </row>
        <row r="52">
          <cell r="I52">
            <v>211</v>
          </cell>
          <cell r="J52">
            <v>19530.16</v>
          </cell>
        </row>
        <row r="59">
          <cell r="I59">
            <v>12</v>
          </cell>
          <cell r="J59">
            <v>3905.85</v>
          </cell>
        </row>
        <row r="66">
          <cell r="I66">
            <v>99</v>
          </cell>
          <cell r="J66">
            <v>30888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2"/>
      <sheetName val="NOV 2022"/>
      <sheetName val="DEC 2022"/>
      <sheetName val="JAN 2023"/>
      <sheetName val="FEB 2023"/>
      <sheetName val="MAR 2023"/>
      <sheetName val="APR 2023"/>
      <sheetName val="MAY 2023"/>
      <sheetName val="JUN 2023"/>
      <sheetName val="JUL 2023"/>
      <sheetName val="AUG 2023"/>
      <sheetName val="SEP 2023"/>
    </sheetNames>
    <sheetDataSet>
      <sheetData sheetId="0">
        <row r="13">
          <cell r="I13">
            <v>3603</v>
          </cell>
          <cell r="J13">
            <v>1342414.5999999999</v>
          </cell>
        </row>
        <row r="20">
          <cell r="I20">
            <v>906</v>
          </cell>
          <cell r="J20">
            <v>312388.32</v>
          </cell>
        </row>
        <row r="26">
          <cell r="I26">
            <v>464</v>
          </cell>
          <cell r="J26">
            <v>218745.06</v>
          </cell>
        </row>
        <row r="35">
          <cell r="I35">
            <v>5181</v>
          </cell>
          <cell r="J35">
            <v>1984207.8399999999</v>
          </cell>
        </row>
        <row r="43">
          <cell r="I43">
            <v>27384</v>
          </cell>
          <cell r="J43">
            <v>12963627.6</v>
          </cell>
        </row>
        <row r="51">
          <cell r="I51">
            <v>4480</v>
          </cell>
          <cell r="J51">
            <v>656885.38</v>
          </cell>
        </row>
        <row r="61">
          <cell r="I61">
            <v>1266</v>
          </cell>
          <cell r="J61">
            <v>926376.88</v>
          </cell>
        </row>
        <row r="67">
          <cell r="I67">
            <v>2166</v>
          </cell>
          <cell r="J67">
            <v>217594.08</v>
          </cell>
        </row>
        <row r="73">
          <cell r="I73">
            <v>316</v>
          </cell>
          <cell r="J73">
            <v>97724.760000000009</v>
          </cell>
        </row>
        <row r="77">
          <cell r="I77">
            <v>413</v>
          </cell>
          <cell r="J77">
            <v>160388.54999999999</v>
          </cell>
        </row>
        <row r="81">
          <cell r="I81">
            <v>63</v>
          </cell>
          <cell r="J81">
            <v>21674.52</v>
          </cell>
        </row>
      </sheetData>
      <sheetData sheetId="1">
        <row r="10">
          <cell r="I10">
            <v>3183</v>
          </cell>
          <cell r="J10">
            <v>1186605.26</v>
          </cell>
        </row>
        <row r="17">
          <cell r="I17">
            <v>906</v>
          </cell>
          <cell r="J17">
            <v>311700.24</v>
          </cell>
        </row>
        <row r="23">
          <cell r="I23">
            <v>469</v>
          </cell>
          <cell r="J23">
            <v>221092.11</v>
          </cell>
        </row>
        <row r="29">
          <cell r="I29">
            <v>4362</v>
          </cell>
          <cell r="J29">
            <v>1671917.76</v>
          </cell>
        </row>
        <row r="39">
          <cell r="I39">
            <v>30519</v>
          </cell>
          <cell r="J39">
            <v>14443901.779999999</v>
          </cell>
        </row>
        <row r="47">
          <cell r="I47">
            <v>4421</v>
          </cell>
          <cell r="J47">
            <v>644057.12</v>
          </cell>
        </row>
        <row r="54">
          <cell r="I54">
            <v>1383</v>
          </cell>
          <cell r="J54">
            <v>1018814.88</v>
          </cell>
        </row>
        <row r="59">
          <cell r="I59">
            <v>2222</v>
          </cell>
          <cell r="J59">
            <v>223212</v>
          </cell>
        </row>
        <row r="64">
          <cell r="I64">
            <v>299</v>
          </cell>
          <cell r="J64">
            <v>92175.72</v>
          </cell>
        </row>
        <row r="68">
          <cell r="I68">
            <v>469</v>
          </cell>
          <cell r="J68">
            <v>183301.2</v>
          </cell>
        </row>
        <row r="72">
          <cell r="I72">
            <v>70</v>
          </cell>
          <cell r="J72">
            <v>24082.799999999999</v>
          </cell>
        </row>
      </sheetData>
      <sheetData sheetId="2">
        <row r="10">
          <cell r="I10">
            <v>2907</v>
          </cell>
          <cell r="J10">
            <v>1083228.18</v>
          </cell>
        </row>
        <row r="17">
          <cell r="I17">
            <v>892</v>
          </cell>
          <cell r="J17">
            <v>306883.68</v>
          </cell>
        </row>
        <row r="23">
          <cell r="I23">
            <v>501</v>
          </cell>
          <cell r="J23">
            <v>235174.41</v>
          </cell>
        </row>
        <row r="29">
          <cell r="I29">
            <v>3800</v>
          </cell>
          <cell r="J29">
            <v>1452894.24</v>
          </cell>
        </row>
        <row r="39">
          <cell r="I39">
            <v>27862</v>
          </cell>
          <cell r="J39">
            <v>13191507.560000001</v>
          </cell>
        </row>
        <row r="47">
          <cell r="I47">
            <v>4234</v>
          </cell>
          <cell r="J47">
            <v>614206</v>
          </cell>
        </row>
        <row r="54">
          <cell r="I54">
            <v>1306</v>
          </cell>
          <cell r="J54">
            <v>963711.32000000007</v>
          </cell>
        </row>
        <row r="59">
          <cell r="I59">
            <v>1962</v>
          </cell>
          <cell r="J59">
            <v>197229.12</v>
          </cell>
        </row>
        <row r="64">
          <cell r="I64">
            <v>258</v>
          </cell>
          <cell r="J64">
            <v>79536.239999999991</v>
          </cell>
        </row>
        <row r="68">
          <cell r="I68">
            <v>405</v>
          </cell>
          <cell r="J68">
            <v>157281.75</v>
          </cell>
        </row>
        <row r="72">
          <cell r="I72">
            <v>82</v>
          </cell>
          <cell r="J72">
            <v>28211.279999999999</v>
          </cell>
        </row>
      </sheetData>
      <sheetData sheetId="3">
        <row r="10">
          <cell r="I10">
            <v>3183</v>
          </cell>
          <cell r="J10">
            <v>1186233.3999999999</v>
          </cell>
        </row>
        <row r="17">
          <cell r="I17">
            <v>789</v>
          </cell>
          <cell r="J17">
            <v>272823.71999999997</v>
          </cell>
        </row>
        <row r="23">
          <cell r="I23">
            <v>457</v>
          </cell>
          <cell r="J23">
            <v>214520.37</v>
          </cell>
        </row>
        <row r="29">
          <cell r="I29">
            <v>4172</v>
          </cell>
          <cell r="J29">
            <v>1595852</v>
          </cell>
        </row>
        <row r="39">
          <cell r="I39">
            <v>31204</v>
          </cell>
          <cell r="J39">
            <v>14765392.18</v>
          </cell>
        </row>
        <row r="47">
          <cell r="I47">
            <v>4645</v>
          </cell>
          <cell r="J47">
            <v>674316.65999999992</v>
          </cell>
        </row>
        <row r="54">
          <cell r="I54">
            <v>1471</v>
          </cell>
          <cell r="J54">
            <v>1084569.1599999999</v>
          </cell>
        </row>
        <row r="59">
          <cell r="I59">
            <v>2229</v>
          </cell>
          <cell r="J59">
            <v>224114.88</v>
          </cell>
        </row>
        <row r="64">
          <cell r="I64">
            <v>261</v>
          </cell>
          <cell r="J64">
            <v>80461.08</v>
          </cell>
        </row>
        <row r="68">
          <cell r="I68">
            <v>400</v>
          </cell>
          <cell r="J68">
            <v>155340</v>
          </cell>
        </row>
        <row r="72">
          <cell r="I72">
            <v>61</v>
          </cell>
          <cell r="J72">
            <v>20986.44</v>
          </cell>
        </row>
      </sheetData>
      <sheetData sheetId="4">
        <row r="10">
          <cell r="I10">
            <v>3011</v>
          </cell>
          <cell r="J10">
            <v>1123017.2000000002</v>
          </cell>
        </row>
        <row r="17">
          <cell r="I17">
            <v>807</v>
          </cell>
          <cell r="J17">
            <v>279016.43999999994</v>
          </cell>
        </row>
        <row r="23">
          <cell r="I23">
            <v>418</v>
          </cell>
          <cell r="J23">
            <v>197621.61</v>
          </cell>
        </row>
        <row r="29">
          <cell r="I29">
            <v>3748</v>
          </cell>
          <cell r="J29">
            <v>1436457.92</v>
          </cell>
        </row>
        <row r="39">
          <cell r="I39">
            <v>29925</v>
          </cell>
          <cell r="J39">
            <v>14168271.039999999</v>
          </cell>
        </row>
        <row r="47">
          <cell r="I47">
            <v>4219</v>
          </cell>
          <cell r="J47">
            <v>613211.94000000006</v>
          </cell>
        </row>
        <row r="54">
          <cell r="I54">
            <v>1411</v>
          </cell>
          <cell r="J54">
            <v>1048701.56</v>
          </cell>
        </row>
        <row r="59">
          <cell r="I59">
            <v>2026</v>
          </cell>
          <cell r="J59">
            <v>203850.23999999999</v>
          </cell>
        </row>
        <row r="64">
          <cell r="I64">
            <v>235</v>
          </cell>
          <cell r="J64">
            <v>73062.36</v>
          </cell>
        </row>
        <row r="68">
          <cell r="I68">
            <v>401</v>
          </cell>
          <cell r="J68">
            <v>155728.35</v>
          </cell>
        </row>
        <row r="72">
          <cell r="I72">
            <v>73</v>
          </cell>
          <cell r="J72">
            <v>25114.92</v>
          </cell>
        </row>
      </sheetData>
      <sheetData sheetId="5">
        <row r="10">
          <cell r="I10">
            <v>3315</v>
          </cell>
          <cell r="J10">
            <v>1236434.5</v>
          </cell>
        </row>
        <row r="17">
          <cell r="I17">
            <v>971</v>
          </cell>
          <cell r="J17">
            <v>334750.92</v>
          </cell>
        </row>
        <row r="23">
          <cell r="I23">
            <v>437</v>
          </cell>
          <cell r="J23">
            <v>205132.16999999998</v>
          </cell>
        </row>
        <row r="29">
          <cell r="I29">
            <v>4153</v>
          </cell>
          <cell r="J29">
            <v>1588971.68</v>
          </cell>
        </row>
        <row r="39">
          <cell r="I39">
            <v>35081</v>
          </cell>
          <cell r="J39">
            <v>16598833.02</v>
          </cell>
        </row>
        <row r="47">
          <cell r="I47">
            <v>4915</v>
          </cell>
          <cell r="J47">
            <v>713858.47000000009</v>
          </cell>
        </row>
        <row r="54">
          <cell r="I54">
            <v>1614</v>
          </cell>
          <cell r="J54">
            <v>1195255.3999999999</v>
          </cell>
        </row>
        <row r="59">
          <cell r="I59">
            <v>2400</v>
          </cell>
          <cell r="J59">
            <v>241570.56</v>
          </cell>
        </row>
        <row r="64">
          <cell r="I64">
            <v>289</v>
          </cell>
          <cell r="J64">
            <v>89709.48000000001</v>
          </cell>
        </row>
        <row r="68">
          <cell r="I68">
            <v>180</v>
          </cell>
          <cell r="J68">
            <v>186408</v>
          </cell>
        </row>
        <row r="72">
          <cell r="I72">
            <v>80</v>
          </cell>
          <cell r="J72">
            <v>27523.200000000001</v>
          </cell>
        </row>
      </sheetData>
      <sheetData sheetId="6">
        <row r="10">
          <cell r="I10">
            <v>2831</v>
          </cell>
          <cell r="J10">
            <v>1054966.8199999998</v>
          </cell>
        </row>
        <row r="17">
          <cell r="I17">
            <v>840</v>
          </cell>
          <cell r="J17">
            <v>290369.76</v>
          </cell>
        </row>
        <row r="23">
          <cell r="I23">
            <v>393</v>
          </cell>
          <cell r="J23">
            <v>184478.13</v>
          </cell>
        </row>
        <row r="29">
          <cell r="I29">
            <v>3516</v>
          </cell>
          <cell r="J29">
            <v>1346249.28</v>
          </cell>
        </row>
        <row r="39">
          <cell r="I39">
            <v>30662</v>
          </cell>
          <cell r="J39">
            <v>14516709.899999999</v>
          </cell>
        </row>
        <row r="47">
          <cell r="I47">
            <v>4151</v>
          </cell>
          <cell r="J47">
            <v>607097.38</v>
          </cell>
        </row>
        <row r="54">
          <cell r="I54">
            <v>1457</v>
          </cell>
          <cell r="J54">
            <v>1088070</v>
          </cell>
        </row>
        <row r="59">
          <cell r="I59">
            <v>2098</v>
          </cell>
          <cell r="J59">
            <v>210672</v>
          </cell>
        </row>
        <row r="64">
          <cell r="I64">
            <v>233</v>
          </cell>
          <cell r="J64">
            <v>71829.239999999991</v>
          </cell>
        </row>
        <row r="68">
          <cell r="I68">
            <v>407</v>
          </cell>
          <cell r="J68">
            <v>158058.45000000001</v>
          </cell>
        </row>
        <row r="72">
          <cell r="I72">
            <v>68</v>
          </cell>
          <cell r="J72">
            <v>23394.720000000001</v>
          </cell>
        </row>
      </sheetData>
      <sheetData sheetId="7">
        <row r="10">
          <cell r="I10">
            <v>3122</v>
          </cell>
          <cell r="J10">
            <v>1163178.0799999998</v>
          </cell>
        </row>
        <row r="17">
          <cell r="I17">
            <v>871</v>
          </cell>
          <cell r="J17">
            <v>300346.92000000004</v>
          </cell>
        </row>
        <row r="23">
          <cell r="I23">
            <v>412</v>
          </cell>
          <cell r="J23">
            <v>194335.74</v>
          </cell>
        </row>
        <row r="29">
          <cell r="I29">
            <v>3734</v>
          </cell>
          <cell r="J29">
            <v>1430342.08</v>
          </cell>
        </row>
        <row r="39">
          <cell r="I39">
            <v>32780</v>
          </cell>
          <cell r="J39">
            <v>15513330.139999999</v>
          </cell>
        </row>
        <row r="47">
          <cell r="I47">
            <v>4280</v>
          </cell>
          <cell r="J47">
            <v>623597.5</v>
          </cell>
        </row>
        <row r="54">
          <cell r="I54">
            <v>1651</v>
          </cell>
          <cell r="J54">
            <v>1226501.3600000001</v>
          </cell>
        </row>
        <row r="59">
          <cell r="I59">
            <v>2158</v>
          </cell>
          <cell r="J59">
            <v>217092.48000000001</v>
          </cell>
        </row>
        <row r="64">
          <cell r="I64">
            <v>236</v>
          </cell>
          <cell r="J64">
            <v>73062.36</v>
          </cell>
        </row>
        <row r="68">
          <cell r="I68">
            <v>457</v>
          </cell>
          <cell r="J68">
            <v>177864.3</v>
          </cell>
        </row>
        <row r="72">
          <cell r="I72">
            <v>74</v>
          </cell>
          <cell r="J72">
            <v>25458.959999999999</v>
          </cell>
        </row>
      </sheetData>
      <sheetData sheetId="8">
        <row r="10">
          <cell r="I10">
            <v>2834</v>
          </cell>
          <cell r="J10">
            <v>1054594.96</v>
          </cell>
        </row>
        <row r="17">
          <cell r="I17">
            <v>733</v>
          </cell>
          <cell r="J17">
            <v>252525.36000000002</v>
          </cell>
        </row>
        <row r="23">
          <cell r="I23">
            <v>434</v>
          </cell>
          <cell r="J23">
            <v>203723.94</v>
          </cell>
        </row>
        <row r="29">
          <cell r="I29">
            <v>3071</v>
          </cell>
          <cell r="J29">
            <v>1175770.24</v>
          </cell>
        </row>
        <row r="39">
          <cell r="I39">
            <v>29338</v>
          </cell>
          <cell r="J39">
            <v>13893113.08</v>
          </cell>
        </row>
        <row r="47">
          <cell r="I47">
            <v>3800</v>
          </cell>
          <cell r="J47">
            <v>553963.19000000006</v>
          </cell>
        </row>
        <row r="54">
          <cell r="I54">
            <v>1575</v>
          </cell>
          <cell r="J54">
            <v>1172915.6000000001</v>
          </cell>
        </row>
        <row r="59">
          <cell r="I59">
            <v>1967</v>
          </cell>
          <cell r="J59">
            <v>197730.72</v>
          </cell>
        </row>
        <row r="64">
          <cell r="I64">
            <v>237</v>
          </cell>
          <cell r="J64">
            <v>73678.92</v>
          </cell>
        </row>
        <row r="68">
          <cell r="I68">
            <v>386</v>
          </cell>
          <cell r="J68">
            <v>150291.45000000001</v>
          </cell>
        </row>
        <row r="72">
          <cell r="I72">
            <v>73</v>
          </cell>
          <cell r="J72">
            <v>25114.92</v>
          </cell>
        </row>
      </sheetData>
      <sheetData sheetId="9">
        <row r="10">
          <cell r="I10">
            <v>2391</v>
          </cell>
          <cell r="J10">
            <v>890976.55999999994</v>
          </cell>
        </row>
        <row r="17">
          <cell r="I17">
            <v>657</v>
          </cell>
          <cell r="J17">
            <v>226378.32</v>
          </cell>
        </row>
        <row r="23">
          <cell r="I23">
            <v>386</v>
          </cell>
          <cell r="J23">
            <v>181661.67</v>
          </cell>
        </row>
        <row r="29">
          <cell r="I29">
            <v>2852</v>
          </cell>
          <cell r="J29">
            <v>1092441.92</v>
          </cell>
        </row>
        <row r="39">
          <cell r="I39">
            <v>29350</v>
          </cell>
          <cell r="J39">
            <v>13894531.42</v>
          </cell>
        </row>
        <row r="47">
          <cell r="I47">
            <v>3739</v>
          </cell>
          <cell r="J47">
            <v>540865.37</v>
          </cell>
        </row>
        <row r="54">
          <cell r="I54">
            <v>1498</v>
          </cell>
          <cell r="J54">
            <v>1112991.76</v>
          </cell>
        </row>
        <row r="59">
          <cell r="I59">
            <v>1855</v>
          </cell>
          <cell r="J59">
            <v>186494.88</v>
          </cell>
        </row>
        <row r="64">
          <cell r="I64">
            <v>232</v>
          </cell>
          <cell r="J64">
            <v>72137.51999999999</v>
          </cell>
        </row>
        <row r="68">
          <cell r="I68">
            <v>391</v>
          </cell>
          <cell r="J68">
            <v>152233.20000000001</v>
          </cell>
        </row>
        <row r="72">
          <cell r="I72">
            <v>70</v>
          </cell>
          <cell r="J72">
            <v>24426.84</v>
          </cell>
        </row>
      </sheetData>
      <sheetData sheetId="10">
        <row r="10">
          <cell r="I10">
            <v>2961</v>
          </cell>
          <cell r="J10">
            <v>1104796.06</v>
          </cell>
        </row>
        <row r="17">
          <cell r="I17">
            <v>826</v>
          </cell>
          <cell r="J17">
            <v>284865.12</v>
          </cell>
        </row>
        <row r="23">
          <cell r="I23">
            <v>433</v>
          </cell>
          <cell r="J23">
            <v>203254.53</v>
          </cell>
        </row>
        <row r="29">
          <cell r="I29">
            <v>3653</v>
          </cell>
          <cell r="J29">
            <v>1399380.64</v>
          </cell>
        </row>
        <row r="39">
          <cell r="I39">
            <v>35546</v>
          </cell>
          <cell r="J39">
            <v>16834277.460000001</v>
          </cell>
        </row>
        <row r="47">
          <cell r="I47">
            <v>4596</v>
          </cell>
          <cell r="J47">
            <v>669410.68000000005</v>
          </cell>
        </row>
        <row r="54">
          <cell r="I54">
            <v>1920</v>
          </cell>
          <cell r="J54">
            <v>1430695.6</v>
          </cell>
        </row>
        <row r="59">
          <cell r="I59">
            <v>2183</v>
          </cell>
          <cell r="J59">
            <v>220001.76</v>
          </cell>
        </row>
        <row r="64">
          <cell r="I64">
            <v>270</v>
          </cell>
          <cell r="J64">
            <v>83852.160000000003</v>
          </cell>
        </row>
        <row r="68">
          <cell r="I68">
            <v>490</v>
          </cell>
          <cell r="J68">
            <v>190291.5</v>
          </cell>
        </row>
        <row r="72">
          <cell r="I72">
            <v>89</v>
          </cell>
          <cell r="J72">
            <v>30619.56</v>
          </cell>
        </row>
      </sheetData>
      <sheetData sheetId="11">
        <row r="10">
          <cell r="I10">
            <v>2597</v>
          </cell>
          <cell r="J10">
            <v>966836</v>
          </cell>
        </row>
        <row r="17">
          <cell r="I17">
            <v>686</v>
          </cell>
          <cell r="J17">
            <v>236011.44</v>
          </cell>
        </row>
        <row r="23">
          <cell r="I23">
            <v>348</v>
          </cell>
          <cell r="J23">
            <v>163354.68</v>
          </cell>
        </row>
        <row r="29">
          <cell r="I29">
            <v>3012</v>
          </cell>
          <cell r="J29">
            <v>1153600.3199999998</v>
          </cell>
        </row>
        <row r="39">
          <cell r="I39">
            <v>31381</v>
          </cell>
          <cell r="J39">
            <v>14847655.9</v>
          </cell>
        </row>
        <row r="47">
          <cell r="I47">
            <v>3716</v>
          </cell>
          <cell r="J47">
            <v>542559.09</v>
          </cell>
        </row>
        <row r="54">
          <cell r="I54">
            <v>1669</v>
          </cell>
          <cell r="J54">
            <v>1242799.3999999999</v>
          </cell>
        </row>
        <row r="59">
          <cell r="I59">
            <v>2030</v>
          </cell>
          <cell r="J59">
            <v>204151.2</v>
          </cell>
        </row>
        <row r="64">
          <cell r="I64">
            <v>214</v>
          </cell>
          <cell r="J64">
            <v>66280.2</v>
          </cell>
        </row>
        <row r="68">
          <cell r="I68">
            <v>413</v>
          </cell>
          <cell r="J68">
            <v>160388.54999999999</v>
          </cell>
        </row>
        <row r="72">
          <cell r="I72">
            <v>61</v>
          </cell>
          <cell r="J72">
            <v>20986.44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2"/>
      <sheetName val="NOV 2022"/>
      <sheetName val="DEC 2022"/>
      <sheetName val="JAN 2023"/>
      <sheetName val="FEB 2023"/>
      <sheetName val="MAR 2023"/>
      <sheetName val="APR 2023"/>
      <sheetName val="MAY 2023"/>
      <sheetName val="JUN 2023"/>
      <sheetName val="JUL 2023"/>
      <sheetName val="AUG 2023"/>
      <sheetName val="SEP 2023"/>
    </sheetNames>
    <sheetDataSet>
      <sheetData sheetId="0">
        <row r="11">
          <cell r="I11">
            <v>1719</v>
          </cell>
          <cell r="J11">
            <v>629296.19999999995</v>
          </cell>
        </row>
        <row r="16">
          <cell r="I16">
            <v>7209</v>
          </cell>
          <cell r="J16">
            <v>3300668.8</v>
          </cell>
        </row>
        <row r="22">
          <cell r="I22">
            <v>126</v>
          </cell>
          <cell r="J22">
            <v>39491.919999999998</v>
          </cell>
        </row>
        <row r="26">
          <cell r="I26">
            <v>87</v>
          </cell>
          <cell r="J26">
            <v>38001.599999999999</v>
          </cell>
        </row>
        <row r="33">
          <cell r="I33">
            <v>816</v>
          </cell>
          <cell r="J33">
            <v>285143.04000000004</v>
          </cell>
        </row>
        <row r="38">
          <cell r="I38">
            <v>2204</v>
          </cell>
          <cell r="J38">
            <v>966638.4</v>
          </cell>
        </row>
        <row r="50">
          <cell r="I50">
            <v>1246</v>
          </cell>
          <cell r="J50">
            <v>202064.3</v>
          </cell>
        </row>
        <row r="56">
          <cell r="I56">
            <v>1763</v>
          </cell>
          <cell r="J56">
            <v>163460.96</v>
          </cell>
        </row>
        <row r="62">
          <cell r="I62">
            <v>22</v>
          </cell>
          <cell r="J62">
            <v>6910.35</v>
          </cell>
        </row>
        <row r="67">
          <cell r="I67">
            <v>52</v>
          </cell>
          <cell r="J67">
            <v>16536</v>
          </cell>
        </row>
      </sheetData>
      <sheetData sheetId="1">
        <row r="11">
          <cell r="I11">
            <v>1634</v>
          </cell>
          <cell r="J11">
            <v>598244.4</v>
          </cell>
        </row>
        <row r="16">
          <cell r="I16">
            <v>6696</v>
          </cell>
          <cell r="J16">
            <v>3068208</v>
          </cell>
        </row>
        <row r="22">
          <cell r="I22">
            <v>144</v>
          </cell>
          <cell r="J22">
            <v>44778.240000000005</v>
          </cell>
        </row>
        <row r="26">
          <cell r="I26">
            <v>87</v>
          </cell>
          <cell r="J26">
            <v>38001.599999999999</v>
          </cell>
        </row>
        <row r="33">
          <cell r="I33">
            <v>763</v>
          </cell>
          <cell r="J33">
            <v>266622.71999999997</v>
          </cell>
        </row>
        <row r="38">
          <cell r="I38">
            <v>2264</v>
          </cell>
          <cell r="J38">
            <v>989788.8</v>
          </cell>
        </row>
        <row r="50">
          <cell r="I50">
            <v>1301</v>
          </cell>
          <cell r="J50">
            <v>205961.69999999998</v>
          </cell>
        </row>
        <row r="56">
          <cell r="I56">
            <v>1783</v>
          </cell>
          <cell r="J56">
            <v>165497.28</v>
          </cell>
        </row>
        <row r="62">
          <cell r="I62">
            <v>26</v>
          </cell>
          <cell r="J62">
            <v>7811.7000000000007</v>
          </cell>
        </row>
        <row r="67">
          <cell r="I67">
            <v>46</v>
          </cell>
          <cell r="J67">
            <v>14352</v>
          </cell>
        </row>
      </sheetData>
      <sheetData sheetId="2">
        <row r="11">
          <cell r="I11">
            <v>1527</v>
          </cell>
          <cell r="J11">
            <v>560459.9</v>
          </cell>
        </row>
        <row r="16">
          <cell r="I16">
            <v>6593</v>
          </cell>
          <cell r="J16">
            <v>3020160</v>
          </cell>
        </row>
        <row r="22">
          <cell r="I22">
            <v>129</v>
          </cell>
          <cell r="J22">
            <v>40735.760000000002</v>
          </cell>
        </row>
        <row r="26">
          <cell r="I26">
            <v>81</v>
          </cell>
        </row>
        <row r="27">
          <cell r="J27">
            <v>35380.800000000003</v>
          </cell>
        </row>
        <row r="33">
          <cell r="I33">
            <v>673</v>
          </cell>
          <cell r="J33">
            <v>236221.44</v>
          </cell>
        </row>
        <row r="38">
          <cell r="I38">
            <v>2131</v>
          </cell>
          <cell r="J38">
            <v>931257.6</v>
          </cell>
        </row>
        <row r="50">
          <cell r="I50">
            <v>1358</v>
          </cell>
          <cell r="J50">
            <v>223786.23999999999</v>
          </cell>
        </row>
        <row r="56">
          <cell r="I56">
            <v>1709</v>
          </cell>
          <cell r="J56">
            <v>158832.95999999999</v>
          </cell>
        </row>
        <row r="62">
          <cell r="I62">
            <v>24</v>
          </cell>
          <cell r="J62">
            <v>7210.7999999999993</v>
          </cell>
        </row>
        <row r="67">
          <cell r="I67">
            <v>66</v>
          </cell>
          <cell r="J67">
            <v>20592</v>
          </cell>
        </row>
      </sheetData>
      <sheetData sheetId="3">
        <row r="11">
          <cell r="I11">
            <v>1682</v>
          </cell>
          <cell r="J11">
            <v>614172</v>
          </cell>
        </row>
        <row r="16">
          <cell r="I16">
            <v>7158</v>
          </cell>
          <cell r="J16">
            <v>3282364.8</v>
          </cell>
        </row>
        <row r="22">
          <cell r="I22">
            <v>136</v>
          </cell>
          <cell r="J22">
            <v>42290.559999999998</v>
          </cell>
        </row>
        <row r="26">
          <cell r="I26">
            <v>64</v>
          </cell>
        </row>
        <row r="27">
          <cell r="J27">
            <v>27955.200000000001</v>
          </cell>
        </row>
        <row r="33">
          <cell r="I33">
            <v>675</v>
          </cell>
          <cell r="J33">
            <v>237269.76000000001</v>
          </cell>
        </row>
        <row r="38">
          <cell r="I38">
            <v>2253</v>
          </cell>
          <cell r="J38">
            <v>985857.6</v>
          </cell>
        </row>
        <row r="50">
          <cell r="I50">
            <v>1494</v>
          </cell>
          <cell r="J50">
            <v>244251.63999999998</v>
          </cell>
        </row>
        <row r="56">
          <cell r="I56">
            <v>1862</v>
          </cell>
          <cell r="J56">
            <v>173179.76</v>
          </cell>
        </row>
        <row r="62">
          <cell r="I62">
            <v>30</v>
          </cell>
          <cell r="J62">
            <v>9013.5</v>
          </cell>
        </row>
        <row r="67">
          <cell r="I67">
            <v>51</v>
          </cell>
          <cell r="J67">
            <v>15912</v>
          </cell>
        </row>
      </sheetData>
      <sheetData sheetId="4">
        <row r="11">
          <cell r="I11">
            <v>1617</v>
          </cell>
          <cell r="J11">
            <v>593509.80000000005</v>
          </cell>
        </row>
        <row r="16">
          <cell r="I16">
            <v>7117</v>
          </cell>
          <cell r="J16">
            <v>3261315.2</v>
          </cell>
        </row>
        <row r="22">
          <cell r="I22">
            <v>122</v>
          </cell>
          <cell r="J22">
            <v>39180.959999999999</v>
          </cell>
        </row>
        <row r="26">
          <cell r="I26">
            <v>85</v>
          </cell>
        </row>
        <row r="27">
          <cell r="J27">
            <v>37128</v>
          </cell>
        </row>
        <row r="33">
          <cell r="I33">
            <v>639</v>
          </cell>
          <cell r="J33">
            <v>225039.35999999999</v>
          </cell>
        </row>
        <row r="38">
          <cell r="I38">
            <v>2254</v>
          </cell>
          <cell r="J38">
            <v>986294.4</v>
          </cell>
        </row>
        <row r="50">
          <cell r="I50">
            <v>1315</v>
          </cell>
          <cell r="J50">
            <v>214409.88</v>
          </cell>
        </row>
        <row r="56">
          <cell r="I56">
            <v>1735</v>
          </cell>
          <cell r="J56">
            <v>161980</v>
          </cell>
        </row>
        <row r="62">
          <cell r="I62">
            <v>21</v>
          </cell>
          <cell r="J62">
            <v>6309.4500000000007</v>
          </cell>
        </row>
        <row r="67">
          <cell r="I67">
            <v>58</v>
          </cell>
          <cell r="J67">
            <v>18096</v>
          </cell>
        </row>
      </sheetData>
      <sheetData sheetId="5">
        <row r="11">
          <cell r="I11">
            <v>1882</v>
          </cell>
          <cell r="J11">
            <v>689211.9</v>
          </cell>
        </row>
        <row r="16">
          <cell r="I16">
            <v>8469</v>
          </cell>
          <cell r="J16">
            <v>3881820.8</v>
          </cell>
        </row>
        <row r="22">
          <cell r="I22">
            <v>158</v>
          </cell>
          <cell r="J22">
            <v>49442.64</v>
          </cell>
        </row>
        <row r="26">
          <cell r="I26">
            <v>99</v>
          </cell>
        </row>
        <row r="27">
          <cell r="J27">
            <v>43243.199999999997</v>
          </cell>
        </row>
        <row r="33">
          <cell r="I33">
            <v>750</v>
          </cell>
          <cell r="J33">
            <v>262778.88</v>
          </cell>
        </row>
        <row r="38">
          <cell r="I38">
            <v>2589</v>
          </cell>
          <cell r="J38">
            <v>1132622.3999999999</v>
          </cell>
        </row>
        <row r="50">
          <cell r="I50">
            <v>1597</v>
          </cell>
          <cell r="J50">
            <v>262525.53999999998</v>
          </cell>
        </row>
        <row r="56">
          <cell r="I56">
            <v>2121</v>
          </cell>
          <cell r="J56">
            <v>197337.92</v>
          </cell>
        </row>
        <row r="62">
          <cell r="I62">
            <v>29</v>
          </cell>
          <cell r="J62">
            <v>8713.0499999999993</v>
          </cell>
        </row>
        <row r="67">
          <cell r="I67">
            <v>68</v>
          </cell>
          <cell r="J67">
            <v>21216</v>
          </cell>
        </row>
      </sheetData>
      <sheetData sheetId="6">
        <row r="11">
          <cell r="I11">
            <v>1491</v>
          </cell>
          <cell r="J11">
            <v>544996.4</v>
          </cell>
        </row>
        <row r="16">
          <cell r="I16">
            <v>6975</v>
          </cell>
          <cell r="J16">
            <v>3196793.5999999996</v>
          </cell>
        </row>
        <row r="22">
          <cell r="I22">
            <v>118</v>
          </cell>
          <cell r="J22">
            <v>36693.279999999999</v>
          </cell>
        </row>
        <row r="26">
          <cell r="I26">
            <v>98</v>
          </cell>
        </row>
        <row r="27">
          <cell r="J27">
            <v>42806.400000000001</v>
          </cell>
        </row>
        <row r="33">
          <cell r="I33">
            <v>571</v>
          </cell>
          <cell r="J33">
            <v>201626.88</v>
          </cell>
        </row>
        <row r="38">
          <cell r="I38">
            <v>1966</v>
          </cell>
          <cell r="J38">
            <v>860496</v>
          </cell>
        </row>
        <row r="50">
          <cell r="I50">
            <v>1236</v>
          </cell>
          <cell r="J50">
            <v>202789.32</v>
          </cell>
        </row>
        <row r="56">
          <cell r="I56">
            <v>1718</v>
          </cell>
          <cell r="J56">
            <v>159573.44</v>
          </cell>
        </row>
        <row r="62">
          <cell r="I62">
            <v>26</v>
          </cell>
          <cell r="J62">
            <v>7811.7</v>
          </cell>
        </row>
        <row r="67">
          <cell r="I67">
            <v>46</v>
          </cell>
          <cell r="J67">
            <v>14352</v>
          </cell>
        </row>
      </sheetData>
      <sheetData sheetId="7">
        <row r="11">
          <cell r="I11">
            <v>1613</v>
          </cell>
          <cell r="J11">
            <v>593937.5</v>
          </cell>
        </row>
        <row r="16">
          <cell r="I16">
            <v>8154</v>
          </cell>
          <cell r="J16">
            <v>3742710.4</v>
          </cell>
        </row>
        <row r="22">
          <cell r="I22">
            <v>108</v>
          </cell>
          <cell r="J22">
            <v>33583.68</v>
          </cell>
        </row>
        <row r="26">
          <cell r="I26">
            <v>64</v>
          </cell>
        </row>
        <row r="27">
          <cell r="J27">
            <v>27955.200000000001</v>
          </cell>
        </row>
        <row r="33">
          <cell r="I33">
            <v>400</v>
          </cell>
          <cell r="J33">
            <v>140474.88</v>
          </cell>
        </row>
        <row r="40">
          <cell r="I40">
            <v>4078</v>
          </cell>
          <cell r="J40">
            <v>1789132.8</v>
          </cell>
        </row>
        <row r="51">
          <cell r="I51">
            <v>3161</v>
          </cell>
          <cell r="J51">
            <v>391306.02</v>
          </cell>
        </row>
        <row r="58">
          <cell r="I58">
            <v>474</v>
          </cell>
          <cell r="J58">
            <v>64147.200000000004</v>
          </cell>
        </row>
        <row r="64">
          <cell r="I64">
            <v>11</v>
          </cell>
          <cell r="J64">
            <v>3304.95</v>
          </cell>
        </row>
        <row r="69">
          <cell r="I69">
            <v>113</v>
          </cell>
          <cell r="J69">
            <v>35256</v>
          </cell>
        </row>
      </sheetData>
      <sheetData sheetId="8">
        <row r="11">
          <cell r="I11">
            <v>1445</v>
          </cell>
          <cell r="J11">
            <v>530683.4</v>
          </cell>
        </row>
        <row r="16">
          <cell r="I16">
            <v>7351</v>
          </cell>
          <cell r="J16">
            <v>3373427.2</v>
          </cell>
        </row>
        <row r="22">
          <cell r="I22">
            <v>111</v>
          </cell>
          <cell r="J22">
            <v>34516.559999999998</v>
          </cell>
        </row>
        <row r="26">
          <cell r="I26">
            <v>79</v>
          </cell>
        </row>
        <row r="27">
          <cell r="J27">
            <v>34507.199999999997</v>
          </cell>
        </row>
        <row r="33">
          <cell r="I33">
            <v>287</v>
          </cell>
          <cell r="J33">
            <v>101687.03999999999</v>
          </cell>
        </row>
        <row r="40">
          <cell r="I40">
            <v>3565</v>
          </cell>
          <cell r="J40">
            <v>1561123.2</v>
          </cell>
        </row>
        <row r="51">
          <cell r="I51">
            <v>1559</v>
          </cell>
          <cell r="J51">
            <v>255779.47999999995</v>
          </cell>
        </row>
        <row r="58">
          <cell r="I58">
            <v>1917</v>
          </cell>
          <cell r="J58">
            <v>178825.91999999998</v>
          </cell>
        </row>
        <row r="64">
          <cell r="I64">
            <v>12</v>
          </cell>
          <cell r="J64">
            <v>3605.3999999999996</v>
          </cell>
        </row>
        <row r="69">
          <cell r="I69">
            <v>100</v>
          </cell>
          <cell r="J69">
            <v>31200</v>
          </cell>
        </row>
      </sheetData>
      <sheetData sheetId="9">
        <row r="11">
          <cell r="I11">
            <v>1295</v>
          </cell>
          <cell r="J11">
            <v>476378.5</v>
          </cell>
        </row>
        <row r="16">
          <cell r="I16">
            <v>6573</v>
          </cell>
          <cell r="J16">
            <v>3016956.8</v>
          </cell>
        </row>
        <row r="22">
          <cell r="I22">
            <v>89</v>
          </cell>
          <cell r="J22">
            <v>27675.439999999999</v>
          </cell>
        </row>
        <row r="26">
          <cell r="I26">
            <v>65</v>
          </cell>
        </row>
        <row r="27">
          <cell r="J27">
            <v>28392</v>
          </cell>
        </row>
        <row r="33">
          <cell r="I33">
            <v>262</v>
          </cell>
          <cell r="J33">
            <v>91553.279999999999</v>
          </cell>
        </row>
        <row r="40">
          <cell r="I40">
            <v>3005</v>
          </cell>
          <cell r="J40">
            <v>1315204.7999999998</v>
          </cell>
        </row>
        <row r="51">
          <cell r="I51">
            <v>1276</v>
          </cell>
          <cell r="J51">
            <v>209007.06</v>
          </cell>
        </row>
        <row r="58">
          <cell r="I58">
            <v>894</v>
          </cell>
          <cell r="J58">
            <v>83489.119999999995</v>
          </cell>
        </row>
        <row r="64">
          <cell r="I64">
            <v>11</v>
          </cell>
          <cell r="J64">
            <v>3304.95</v>
          </cell>
        </row>
        <row r="69">
          <cell r="I69">
            <v>96</v>
          </cell>
          <cell r="J69">
            <v>29952</v>
          </cell>
        </row>
      </sheetData>
      <sheetData sheetId="10">
        <row r="11">
          <cell r="I11">
            <v>1485</v>
          </cell>
          <cell r="J11">
            <v>544380.19999999995</v>
          </cell>
        </row>
        <row r="16">
          <cell r="I16">
            <v>7870</v>
          </cell>
          <cell r="J16">
            <v>3610464</v>
          </cell>
        </row>
        <row r="22">
          <cell r="I22">
            <v>102</v>
          </cell>
          <cell r="J22">
            <v>31717.919999999998</v>
          </cell>
        </row>
        <row r="27">
          <cell r="I27">
            <v>61</v>
          </cell>
          <cell r="J27">
            <v>26644.799999999999</v>
          </cell>
        </row>
        <row r="33">
          <cell r="I33">
            <v>263</v>
          </cell>
          <cell r="J33">
            <v>91902.720000000001</v>
          </cell>
        </row>
        <row r="40">
          <cell r="I40">
            <v>3467</v>
          </cell>
          <cell r="J40">
            <v>1515259.2</v>
          </cell>
        </row>
        <row r="51">
          <cell r="I51">
            <v>1554</v>
          </cell>
          <cell r="J51">
            <v>255084.77999999997</v>
          </cell>
        </row>
        <row r="58">
          <cell r="I58">
            <v>2014</v>
          </cell>
          <cell r="J58">
            <v>187248.88</v>
          </cell>
        </row>
        <row r="64">
          <cell r="I64">
            <v>10</v>
          </cell>
          <cell r="J64">
            <v>3004.5</v>
          </cell>
        </row>
        <row r="69">
          <cell r="I69">
            <v>114</v>
          </cell>
          <cell r="J69">
            <v>35568</v>
          </cell>
        </row>
      </sheetData>
      <sheetData sheetId="11">
        <row r="11">
          <cell r="I11">
            <v>1304</v>
          </cell>
          <cell r="J11">
            <v>477934.6</v>
          </cell>
        </row>
        <row r="16">
          <cell r="I16">
            <v>6898</v>
          </cell>
          <cell r="J16">
            <v>3157897.6</v>
          </cell>
        </row>
        <row r="22">
          <cell r="I22">
            <v>76</v>
          </cell>
          <cell r="J22">
            <v>23632.959999999999</v>
          </cell>
        </row>
        <row r="27">
          <cell r="I27">
            <v>74</v>
          </cell>
          <cell r="J27">
            <v>33196.800000000003</v>
          </cell>
        </row>
        <row r="33">
          <cell r="I33">
            <v>259</v>
          </cell>
          <cell r="J33">
            <v>90504.959999999992</v>
          </cell>
        </row>
        <row r="40">
          <cell r="I40">
            <v>2754</v>
          </cell>
          <cell r="J40">
            <v>1203820.8</v>
          </cell>
        </row>
        <row r="51">
          <cell r="I51">
            <v>1257</v>
          </cell>
          <cell r="J51">
            <v>206084.88</v>
          </cell>
        </row>
        <row r="58">
          <cell r="I58">
            <v>1726</v>
          </cell>
          <cell r="J58">
            <v>160499.04</v>
          </cell>
        </row>
        <row r="64">
          <cell r="I64">
            <v>8</v>
          </cell>
          <cell r="J64">
            <v>2403.6</v>
          </cell>
        </row>
        <row r="69">
          <cell r="I69">
            <v>75</v>
          </cell>
          <cell r="J69">
            <v>23400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0"/>
  <sheetViews>
    <sheetView topLeftCell="D1" zoomScaleNormal="100" zoomScalePageLayoutView="140" workbookViewId="0">
      <selection activeCell="Q269" sqref="Q269"/>
    </sheetView>
  </sheetViews>
  <sheetFormatPr defaultColWidth="9.140625" defaultRowHeight="11.25" x14ac:dyDescent="0.2"/>
  <cols>
    <col min="1" max="1" width="24.5703125" style="90" customWidth="1"/>
    <col min="2" max="3" width="13" style="61" bestFit="1" customWidth="1"/>
    <col min="4" max="4" width="14" style="61" bestFit="1" customWidth="1"/>
    <col min="5" max="5" width="13.140625" style="61" bestFit="1" customWidth="1"/>
    <col min="6" max="8" width="12.85546875" style="61" bestFit="1" customWidth="1"/>
    <col min="9" max="9" width="12.85546875" style="91" bestFit="1" customWidth="1"/>
    <col min="10" max="13" width="12.85546875" style="61" bestFit="1" customWidth="1"/>
    <col min="14" max="14" width="13.85546875" style="61" bestFit="1" customWidth="1"/>
    <col min="15" max="15" width="9.5703125" style="61" bestFit="1" customWidth="1"/>
    <col min="16" max="16384" width="9.140625" style="61"/>
  </cols>
  <sheetData>
    <row r="1" spans="1:15" x14ac:dyDescent="0.2">
      <c r="A1" s="107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s="64" customFormat="1" x14ac:dyDescent="0.2">
      <c r="A2" s="62" t="s">
        <v>4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198" t="s">
        <v>0</v>
      </c>
    </row>
    <row r="3" spans="1:15" x14ac:dyDescent="0.2">
      <c r="A3" s="65" t="s">
        <v>8</v>
      </c>
      <c r="B3" s="202">
        <f>'Group 1 ITE'!B3</f>
        <v>233662</v>
      </c>
      <c r="C3" s="149">
        <f>'Group 1 ITE'!C3</f>
        <v>219273.60000000001</v>
      </c>
      <c r="D3" s="149">
        <f>'Group 1 ITE'!D3</f>
        <v>208015.60000000003</v>
      </c>
      <c r="E3" s="150">
        <f>'Group 1 ITE'!E3</f>
        <v>212461.6</v>
      </c>
      <c r="F3" s="149">
        <f>'Group 1 ITE'!F3</f>
        <v>206190.4</v>
      </c>
      <c r="G3" s="150">
        <f>'Group 1 ITE'!G3</f>
        <v>218613.2</v>
      </c>
      <c r="H3" s="149">
        <f>'Group 1 ITE'!H3</f>
        <v>179264.80000000002</v>
      </c>
      <c r="I3" s="149">
        <f>'Group 1 ITE'!I3</f>
        <v>180180</v>
      </c>
      <c r="J3" s="149">
        <f>'Group 1 ITE'!J3</f>
        <v>176222.8</v>
      </c>
      <c r="K3" s="149">
        <f>'Group 1 ITE'!K3</f>
        <v>121602</v>
      </c>
      <c r="L3" s="149">
        <f>'Group 1 ITE'!L3</f>
        <v>159145.99999999997</v>
      </c>
      <c r="M3" s="149">
        <f>'Group 1 ITE'!M3</f>
        <v>151761.99999999997</v>
      </c>
      <c r="N3" s="149">
        <f>SUM(B3:M3)</f>
        <v>2266394</v>
      </c>
    </row>
    <row r="4" spans="1:15" x14ac:dyDescent="0.2">
      <c r="A4" s="65" t="s">
        <v>9</v>
      </c>
      <c r="B4" s="149">
        <f>'Group 1 ITE'!B4</f>
        <v>98248.8</v>
      </c>
      <c r="C4" s="149">
        <f>'Group 1 ITE'!C4</f>
        <v>260254.8</v>
      </c>
      <c r="D4" s="150">
        <f>'Group 1 ITE'!D4</f>
        <v>195800.8</v>
      </c>
      <c r="E4" s="150">
        <f>'Group 1 ITE'!E4</f>
        <v>223324.4</v>
      </c>
      <c r="F4" s="149">
        <f>'Group 1 ITE'!F4</f>
        <v>199284.79999999996</v>
      </c>
      <c r="G4" s="150">
        <f>'Group 1 ITE'!G4</f>
        <v>232731.2</v>
      </c>
      <c r="H4" s="149">
        <f>'Group 1 ITE'!H4</f>
        <v>190923.19999999998</v>
      </c>
      <c r="I4" s="149">
        <f>'Group 1 ITE'!I4</f>
        <v>214266</v>
      </c>
      <c r="J4" s="149">
        <f>'Group 1 ITE'!J4</f>
        <v>189181.2</v>
      </c>
      <c r="K4" s="149">
        <f>'Group 1 ITE'!K4</f>
        <v>173154.80000000002</v>
      </c>
      <c r="L4" s="149">
        <f>'Group 1 ITE'!L4</f>
        <v>198588.00000000003</v>
      </c>
      <c r="M4" s="149">
        <f>'Group 1 ITE'!M4</f>
        <v>157128.4</v>
      </c>
      <c r="N4" s="149">
        <f>SUM(B4:M4)</f>
        <v>2332886.4</v>
      </c>
    </row>
    <row r="5" spans="1:15" x14ac:dyDescent="0.2">
      <c r="A5" s="65" t="s">
        <v>23</v>
      </c>
      <c r="B5" s="149">
        <f>'Group 1 ITE'!B5</f>
        <v>39717.599999999999</v>
      </c>
      <c r="C5" s="151">
        <f>'Group 1 ITE'!C5</f>
        <v>47382.400000000001</v>
      </c>
      <c r="D5" s="150">
        <f>'Group 1 ITE'!D5</f>
        <v>47382.400000000001</v>
      </c>
      <c r="E5" s="150">
        <f>'Group 1 ITE'!E5</f>
        <v>56789.200000000004</v>
      </c>
      <c r="F5" s="149">
        <f>'Group 1 ITE'!F5</f>
        <v>45640.4</v>
      </c>
      <c r="G5" s="150">
        <f>'Group 1 ITE'!G5</f>
        <v>44595.200000000004</v>
      </c>
      <c r="H5" s="149">
        <f>'Group 1 ITE'!H5</f>
        <v>49124.4</v>
      </c>
      <c r="I5" s="149">
        <f>'Group 1 ITE'!I5</f>
        <v>42504.799999999996</v>
      </c>
      <c r="J5" s="149">
        <f>'Group 1 ITE'!J5</f>
        <v>39717.599999999999</v>
      </c>
      <c r="K5" s="149">
        <f>'Group 1 ITE'!K5</f>
        <v>51563.199999999997</v>
      </c>
      <c r="L5" s="149">
        <f>'Group 1 ITE'!L5</f>
        <v>37627.200000000004</v>
      </c>
      <c r="M5" s="149">
        <f>'Group 1 ITE'!M5</f>
        <v>36930.399999999994</v>
      </c>
      <c r="N5" s="149">
        <f>SUM(B5:M5)</f>
        <v>538974.80000000005</v>
      </c>
    </row>
    <row r="6" spans="1:15" x14ac:dyDescent="0.2">
      <c r="A6" s="65" t="s">
        <v>24</v>
      </c>
      <c r="B6" s="149">
        <f>'Group 1 ITE'!B6</f>
        <v>1342414.5999999999</v>
      </c>
      <c r="C6" s="149">
        <f>'Group 1 ITE'!C6</f>
        <v>1186605.26</v>
      </c>
      <c r="D6" s="150">
        <f>'Group 1 ITE'!D6</f>
        <v>1083228.18</v>
      </c>
      <c r="E6" s="150">
        <f>'Group 1 ITE'!E6</f>
        <v>1186233.3999999999</v>
      </c>
      <c r="F6" s="149">
        <f>'Group 1 ITE'!F6</f>
        <v>1123017.2000000002</v>
      </c>
      <c r="G6" s="150">
        <f>'Group 1 ITE'!G6</f>
        <v>1236434.5</v>
      </c>
      <c r="H6" s="149">
        <f>'Group 1 ITE'!H6</f>
        <v>1054966.8199999998</v>
      </c>
      <c r="I6" s="149">
        <f>'Group 1 ITE'!I6</f>
        <v>1163178.0799999998</v>
      </c>
      <c r="J6" s="149">
        <f>'Group 1 ITE'!J6</f>
        <v>1054594.96</v>
      </c>
      <c r="K6" s="149">
        <f>'Group 1 ITE'!K6</f>
        <v>890976.55999999994</v>
      </c>
      <c r="L6" s="149">
        <f>'Group 1 ITE'!L6</f>
        <v>1104796.06</v>
      </c>
      <c r="M6" s="149">
        <f>'Group 1 ITE'!M6</f>
        <v>966836</v>
      </c>
      <c r="N6" s="149">
        <f>SUM(B6:M6)</f>
        <v>13393281.620000001</v>
      </c>
    </row>
    <row r="7" spans="1:15" x14ac:dyDescent="0.2">
      <c r="A7" s="65" t="s">
        <v>1</v>
      </c>
      <c r="B7" s="149">
        <f>'Group 1 ITE'!B7</f>
        <v>629296.19999999995</v>
      </c>
      <c r="C7" s="149">
        <f>'Group 1 ITE'!C7</f>
        <v>598244.4</v>
      </c>
      <c r="D7" s="150">
        <f>'Group 1 ITE'!D7</f>
        <v>560459.9</v>
      </c>
      <c r="E7" s="150">
        <f>'Group 1 ITE'!E7</f>
        <v>614172</v>
      </c>
      <c r="F7" s="150">
        <f>'Group 1 ITE'!F7</f>
        <v>593509.80000000005</v>
      </c>
      <c r="G7" s="150">
        <f>'Group 1 ITE'!G7</f>
        <v>689211.9</v>
      </c>
      <c r="H7" s="149">
        <f>'Group 1 ITE'!H7</f>
        <v>544996.4</v>
      </c>
      <c r="I7" s="149">
        <f>'Group 1 ITE'!I7</f>
        <v>593937.5</v>
      </c>
      <c r="J7" s="149">
        <f>'Group 1 ITE'!J7</f>
        <v>530683.4</v>
      </c>
      <c r="K7" s="149">
        <f>'Group 1 ITE'!K7</f>
        <v>476378.5</v>
      </c>
      <c r="L7" s="149">
        <f>'Group 1 ITE'!L7</f>
        <v>544380.19999999995</v>
      </c>
      <c r="M7" s="149">
        <f>'Group 1 ITE'!M7</f>
        <v>477934.6</v>
      </c>
      <c r="N7" s="149">
        <f>SUM(B7:M7)</f>
        <v>6853204.7999999998</v>
      </c>
    </row>
    <row r="8" spans="1:15" x14ac:dyDescent="0.2">
      <c r="A8" s="65"/>
      <c r="B8" s="149"/>
      <c r="C8" s="149"/>
      <c r="D8" s="149"/>
      <c r="E8" s="150"/>
      <c r="F8" s="149"/>
      <c r="G8" s="149"/>
      <c r="H8" s="149"/>
      <c r="I8" s="149"/>
      <c r="J8" s="149"/>
      <c r="K8" s="149"/>
      <c r="L8" s="149"/>
      <c r="M8" s="149"/>
      <c r="N8" s="149"/>
    </row>
    <row r="9" spans="1:15" x14ac:dyDescent="0.2">
      <c r="A9" s="66" t="s">
        <v>5</v>
      </c>
      <c r="B9" s="157">
        <f t="shared" ref="B9:K9" si="0">SUM(B3:B8)</f>
        <v>2343339.1999999997</v>
      </c>
      <c r="C9" s="157">
        <f t="shared" si="0"/>
        <v>2311760.46</v>
      </c>
      <c r="D9" s="158">
        <f t="shared" si="0"/>
        <v>2094886.88</v>
      </c>
      <c r="E9" s="158">
        <f t="shared" si="0"/>
        <v>2292980.5999999996</v>
      </c>
      <c r="F9" s="157">
        <f t="shared" si="0"/>
        <v>2167642.6000000006</v>
      </c>
      <c r="G9" s="158">
        <f t="shared" si="0"/>
        <v>2421586</v>
      </c>
      <c r="H9" s="157">
        <f>SUM(H3:H8)</f>
        <v>2019275.6199999996</v>
      </c>
      <c r="I9" s="157">
        <f>SUM(I3:I8)</f>
        <v>2194066.38</v>
      </c>
      <c r="J9" s="157">
        <f>SUM(J3:J8)</f>
        <v>1990399.96</v>
      </c>
      <c r="K9" s="157">
        <f t="shared" si="0"/>
        <v>1713675.06</v>
      </c>
      <c r="L9" s="157">
        <f t="shared" ref="L9" si="1">SUM(L3:L8)</f>
        <v>2044537.46</v>
      </c>
      <c r="M9" s="157">
        <f>SUM(M3:M8)</f>
        <v>1790591.4</v>
      </c>
      <c r="N9" s="157">
        <f>SUM(N3:N8)</f>
        <v>25384741.620000001</v>
      </c>
      <c r="O9" s="67"/>
    </row>
    <row r="10" spans="1:15" ht="12.75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5" x14ac:dyDescent="0.2">
      <c r="A11" s="68" t="s">
        <v>19</v>
      </c>
      <c r="B11" s="197" t="s">
        <v>73</v>
      </c>
      <c r="C11" s="197" t="s">
        <v>74</v>
      </c>
      <c r="D11" s="197" t="s">
        <v>75</v>
      </c>
      <c r="E11" s="197" t="s">
        <v>76</v>
      </c>
      <c r="F11" s="197" t="s">
        <v>77</v>
      </c>
      <c r="G11" s="197" t="s">
        <v>78</v>
      </c>
      <c r="H11" s="197" t="s">
        <v>79</v>
      </c>
      <c r="I11" s="197" t="s">
        <v>80</v>
      </c>
      <c r="J11" s="197" t="s">
        <v>81</v>
      </c>
      <c r="K11" s="197" t="s">
        <v>82</v>
      </c>
      <c r="L11" s="197" t="s">
        <v>83</v>
      </c>
      <c r="M11" s="197" t="s">
        <v>84</v>
      </c>
      <c r="N11" s="198" t="s">
        <v>0</v>
      </c>
    </row>
    <row r="12" spans="1:15" x14ac:dyDescent="0.2">
      <c r="A12" s="65" t="s">
        <v>8</v>
      </c>
      <c r="B12" s="69">
        <f>'Group 1 ITE'!B22</f>
        <v>645</v>
      </c>
      <c r="C12" s="69">
        <f>'Group 1 ITE'!C22</f>
        <v>608</v>
      </c>
      <c r="D12" s="69">
        <f>'Group 1 ITE'!D22</f>
        <v>575</v>
      </c>
      <c r="E12" s="69">
        <f>'Group 1 ITE'!E22</f>
        <v>588</v>
      </c>
      <c r="F12" s="69">
        <f>'Group 1 ITE'!F22</f>
        <v>568</v>
      </c>
      <c r="G12" s="69">
        <f>'Group 1 ITE'!G22</f>
        <v>604</v>
      </c>
      <c r="H12" s="69">
        <f>'Group 1 ITE'!H22</f>
        <v>496</v>
      </c>
      <c r="I12" s="69">
        <f>'Group 1 ITE'!I22</f>
        <v>497</v>
      </c>
      <c r="J12" s="69">
        <f>'Group 1 ITE'!J22</f>
        <v>487</v>
      </c>
      <c r="K12" s="69">
        <f>'Group 1 ITE'!K22</f>
        <v>335</v>
      </c>
      <c r="L12" s="69">
        <f>'Group 1 ITE'!L22</f>
        <v>433</v>
      </c>
      <c r="M12" s="69">
        <f>'Group 1 ITE'!M22</f>
        <v>421</v>
      </c>
      <c r="N12" s="69">
        <f>SUM(B12:M12)</f>
        <v>6257</v>
      </c>
    </row>
    <row r="13" spans="1:15" x14ac:dyDescent="0.2">
      <c r="A13" s="65" t="s">
        <v>9</v>
      </c>
      <c r="B13" s="69">
        <f>'Group 1 ITE'!B23</f>
        <v>282</v>
      </c>
      <c r="C13" s="69">
        <f>'Group 1 ITE'!C23</f>
        <v>745</v>
      </c>
      <c r="D13" s="69">
        <f>'Group 1 ITE'!D23</f>
        <v>560</v>
      </c>
      <c r="E13" s="69">
        <f>'Group 1 ITE'!E23</f>
        <v>639</v>
      </c>
      <c r="F13" s="69">
        <f>'Group 1 ITE'!F23</f>
        <v>568</v>
      </c>
      <c r="G13" s="69">
        <f>'Group 1 ITE'!G23</f>
        <v>664</v>
      </c>
      <c r="H13" s="69">
        <f>'Group 1 ITE'!H23</f>
        <v>548</v>
      </c>
      <c r="I13" s="69">
        <f>'Group 1 ITE'!I23</f>
        <v>611</v>
      </c>
      <c r="J13" s="69">
        <f>'Group 1 ITE'!J23</f>
        <v>543</v>
      </c>
      <c r="K13" s="69">
        <f>'Group 1 ITE'!K23</f>
        <v>497</v>
      </c>
      <c r="L13" s="69">
        <f>'Group 1 ITE'!L23</f>
        <v>568</v>
      </c>
      <c r="M13" s="69">
        <f>'Group 1 ITE'!M23</f>
        <v>449</v>
      </c>
      <c r="N13" s="69">
        <f>SUM(B13:M13)</f>
        <v>6674</v>
      </c>
    </row>
    <row r="14" spans="1:15" x14ac:dyDescent="0.2">
      <c r="A14" s="65" t="s">
        <v>23</v>
      </c>
      <c r="B14" s="69">
        <f>'Group 1 ITE'!B24</f>
        <v>113</v>
      </c>
      <c r="C14" s="69">
        <f>'Group 1 ITE'!C24</f>
        <v>136</v>
      </c>
      <c r="D14" s="69">
        <f>'Group 1 ITE'!D24</f>
        <v>136</v>
      </c>
      <c r="E14" s="69">
        <f>'Group 1 ITE'!E24</f>
        <v>163</v>
      </c>
      <c r="F14" s="69">
        <f>'Group 1 ITE'!F24</f>
        <v>131</v>
      </c>
      <c r="G14" s="69">
        <f>'Group 1 ITE'!G24</f>
        <v>128</v>
      </c>
      <c r="H14" s="69">
        <f>'Group 1 ITE'!H24</f>
        <v>141</v>
      </c>
      <c r="I14" s="69">
        <f>'Group 1 ITE'!I24</f>
        <v>122</v>
      </c>
      <c r="J14" s="69">
        <f>'Group 1 ITE'!J24</f>
        <v>114</v>
      </c>
      <c r="K14" s="69">
        <f>'Group 1 ITE'!K24</f>
        <v>148</v>
      </c>
      <c r="L14" s="69">
        <f>'Group 1 ITE'!L24</f>
        <v>107</v>
      </c>
      <c r="M14" s="69">
        <f>'Group 1 ITE'!M24</f>
        <v>106</v>
      </c>
      <c r="N14" s="69">
        <f>SUM(B14:M14)</f>
        <v>1545</v>
      </c>
    </row>
    <row r="15" spans="1:15" x14ac:dyDescent="0.2">
      <c r="A15" s="65" t="s">
        <v>24</v>
      </c>
      <c r="B15" s="69">
        <f>'Group 1 ITE'!B25</f>
        <v>3603</v>
      </c>
      <c r="C15" s="69">
        <f>'Group 1 ITE'!C25</f>
        <v>3183</v>
      </c>
      <c r="D15" s="69">
        <f>'Group 1 ITE'!D25</f>
        <v>2907</v>
      </c>
      <c r="E15" s="69">
        <f>'Group 1 ITE'!E25</f>
        <v>3183</v>
      </c>
      <c r="F15" s="69">
        <f>'Group 1 ITE'!F25</f>
        <v>3011</v>
      </c>
      <c r="G15" s="69">
        <f>'Group 1 ITE'!G25</f>
        <v>3315</v>
      </c>
      <c r="H15" s="69">
        <f>'Group 1 ITE'!H25</f>
        <v>2831</v>
      </c>
      <c r="I15" s="69">
        <f>'Group 1 ITE'!I25</f>
        <v>3122</v>
      </c>
      <c r="J15" s="69">
        <f>'Group 1 ITE'!J25</f>
        <v>2834</v>
      </c>
      <c r="K15" s="69">
        <f>'Group 1 ITE'!K25</f>
        <v>2391</v>
      </c>
      <c r="L15" s="69">
        <f>'Group 1 ITE'!L25</f>
        <v>2961</v>
      </c>
      <c r="M15" s="69">
        <f>'Group 1 ITE'!M25</f>
        <v>2597</v>
      </c>
      <c r="N15" s="69">
        <f>SUM(B15:M15)</f>
        <v>35938</v>
      </c>
    </row>
    <row r="16" spans="1:15" x14ac:dyDescent="0.2">
      <c r="A16" s="65" t="s">
        <v>1</v>
      </c>
      <c r="B16" s="69">
        <f>'Group 1 ITE'!B26</f>
        <v>1719</v>
      </c>
      <c r="C16" s="69">
        <f>'Group 1 ITE'!C26</f>
        <v>1634</v>
      </c>
      <c r="D16" s="69">
        <f>'Group 1 ITE'!D26</f>
        <v>1527</v>
      </c>
      <c r="E16" s="69">
        <f>'Group 1 ITE'!E26</f>
        <v>1682</v>
      </c>
      <c r="F16" s="69">
        <f>'Group 1 ITE'!F26</f>
        <v>1617</v>
      </c>
      <c r="G16" s="69">
        <f>'Group 1 ITE'!G26</f>
        <v>1882</v>
      </c>
      <c r="H16" s="69">
        <f>'Group 1 ITE'!H26</f>
        <v>1491</v>
      </c>
      <c r="I16" s="69">
        <f>'Group 1 ITE'!I26</f>
        <v>1613</v>
      </c>
      <c r="J16" s="69">
        <f>'Group 1 ITE'!J26</f>
        <v>1445</v>
      </c>
      <c r="K16" s="69">
        <f>'Group 1 ITE'!K26</f>
        <v>1295</v>
      </c>
      <c r="L16" s="69">
        <f>'Group 1 ITE'!L26</f>
        <v>1485</v>
      </c>
      <c r="M16" s="69">
        <f>'Group 1 ITE'!M26</f>
        <v>1304</v>
      </c>
      <c r="N16" s="69">
        <f>SUM(B16:M16)</f>
        <v>18694</v>
      </c>
    </row>
    <row r="17" spans="1:15" x14ac:dyDescent="0.2">
      <c r="A17" s="65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5" x14ac:dyDescent="0.2">
      <c r="A18" s="66" t="s">
        <v>11</v>
      </c>
      <c r="B18" s="159">
        <f>SUM(B12:B17)</f>
        <v>6362</v>
      </c>
      <c r="C18" s="159">
        <f>SUM(C12:C17)</f>
        <v>6306</v>
      </c>
      <c r="D18" s="159">
        <f>SUM(D12:D17)</f>
        <v>5705</v>
      </c>
      <c r="E18" s="159">
        <f>SUM(E12:E17)</f>
        <v>6255</v>
      </c>
      <c r="F18" s="159">
        <f>SUM(F12:F17)</f>
        <v>5895</v>
      </c>
      <c r="G18" s="159">
        <f t="shared" ref="G18" si="2">SUM(G12:G17)</f>
        <v>6593</v>
      </c>
      <c r="H18" s="159">
        <f>SUM(H12:H17)</f>
        <v>5507</v>
      </c>
      <c r="I18" s="159">
        <f>SUM(I12:I17)</f>
        <v>5965</v>
      </c>
      <c r="J18" s="159">
        <f>SUM(J12:J17)</f>
        <v>5423</v>
      </c>
      <c r="K18" s="159">
        <f>SUM(K12:K17)</f>
        <v>4666</v>
      </c>
      <c r="L18" s="159">
        <f t="shared" ref="L18" si="3">SUM(L12:L17)</f>
        <v>5554</v>
      </c>
      <c r="M18" s="159">
        <f>SUM(M12:M17)</f>
        <v>4877</v>
      </c>
      <c r="N18" s="159">
        <f>SUM(N12:N17)</f>
        <v>69108</v>
      </c>
    </row>
    <row r="19" spans="1:15" ht="13.5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5" x14ac:dyDescent="0.2">
      <c r="A20" s="107" t="s">
        <v>56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5" s="64" customFormat="1" x14ac:dyDescent="0.2">
      <c r="A21" s="62" t="s">
        <v>4</v>
      </c>
      <c r="B21" s="197" t="s">
        <v>73</v>
      </c>
      <c r="C21" s="197" t="s">
        <v>74</v>
      </c>
      <c r="D21" s="197" t="s">
        <v>75</v>
      </c>
      <c r="E21" s="197" t="s">
        <v>76</v>
      </c>
      <c r="F21" s="197" t="s">
        <v>77</v>
      </c>
      <c r="G21" s="197" t="s">
        <v>78</v>
      </c>
      <c r="H21" s="197" t="s">
        <v>79</v>
      </c>
      <c r="I21" s="197" t="s">
        <v>80</v>
      </c>
      <c r="J21" s="197" t="s">
        <v>81</v>
      </c>
      <c r="K21" s="197" t="s">
        <v>82</v>
      </c>
      <c r="L21" s="197" t="s">
        <v>83</v>
      </c>
      <c r="M21" s="197" t="s">
        <v>84</v>
      </c>
      <c r="N21" s="198" t="s">
        <v>0</v>
      </c>
    </row>
    <row r="22" spans="1:15" x14ac:dyDescent="0.2">
      <c r="A22" s="65" t="s">
        <v>8</v>
      </c>
      <c r="B22" s="202"/>
      <c r="C22" s="149">
        <f>+'Group 1 Cat 2 ITE -Rechargeable'!C3</f>
        <v>658788</v>
      </c>
      <c r="D22" s="151">
        <f>+'Group 1 Cat 2 ITE -Rechargeable'!D3</f>
        <v>455821.6</v>
      </c>
      <c r="E22" s="149">
        <f>+'Group 1 Cat 2 ITE -Rechargeable'!E3</f>
        <v>547924</v>
      </c>
      <c r="F22" s="149">
        <f>+'Group 1 Cat 2 ITE -Rechargeable'!F3</f>
        <v>461364.79999999993</v>
      </c>
      <c r="G22" s="149">
        <f>+'Group 1 Cat 2 ITE -Rechargeable'!G3</f>
        <v>530441.6</v>
      </c>
      <c r="H22" s="149">
        <f>+'Group 1 Cat 2 ITE -Rechargeable'!H3</f>
        <v>421709.6</v>
      </c>
      <c r="I22" s="149">
        <f>+'Group 1 Cat 2 ITE -Rechargeable'!I3</f>
        <v>524045.6</v>
      </c>
      <c r="J22" s="149">
        <f>+'Group 1 Cat 2 ITE -Rechargeable'!J3</f>
        <v>434075.20000000007</v>
      </c>
      <c r="K22" s="149">
        <f>+'Group 1 Cat 2 ITE -Rechargeable'!K3</f>
        <v>353912</v>
      </c>
      <c r="L22" s="149">
        <f>+'Group 1 Cat 2 ITE -Rechargeable'!L3</f>
        <v>436207.19999999995</v>
      </c>
      <c r="M22" s="149">
        <f>+'Group 1 Cat 2 ITE -Rechargeable'!M3</f>
        <v>374379.20000000007</v>
      </c>
      <c r="N22" s="149">
        <f>SUM(B22:M22)</f>
        <v>5198668.8000000007</v>
      </c>
    </row>
    <row r="23" spans="1:15" x14ac:dyDescent="0.2">
      <c r="A23" s="5" t="s">
        <v>23</v>
      </c>
      <c r="B23" s="149"/>
      <c r="C23" s="149">
        <f>+'Group 1 Cat 2 ITE -Rechargeable'!C4</f>
        <v>637740</v>
      </c>
      <c r="D23" s="151">
        <f>+'Group 1 Cat 2 ITE -Rechargeable'!D4</f>
        <v>544204.80000000005</v>
      </c>
      <c r="E23" s="149">
        <f>+'Group 1 Cat 2 ITE -Rechargeable'!E4</f>
        <v>530505.20000000007</v>
      </c>
      <c r="F23" s="149">
        <f>+'Group 1 Cat 2 ITE -Rechargeable'!F4</f>
        <v>524836.4</v>
      </c>
      <c r="G23" s="149">
        <f>+'Group 1 Cat 2 ITE -Rechargeable'!G4</f>
        <v>594279.20000000007</v>
      </c>
      <c r="H23" s="149">
        <f>+'Group 1 Cat 2 ITE -Rechargeable'!H4</f>
        <v>535701.6</v>
      </c>
      <c r="I23" s="149">
        <f>+'Group 1 Cat 2 ITE -Rechargeable'!I4</f>
        <v>547039.19999999995</v>
      </c>
      <c r="J23" s="149">
        <f>+'Group 1 Cat 2 ITE -Rechargeable'!J4</f>
        <v>487044.4</v>
      </c>
      <c r="K23" s="149">
        <f>+'Group 1 Cat 2 ITE -Rechargeable'!K4</f>
        <v>416184.4</v>
      </c>
      <c r="L23" s="149">
        <f>+'Group 1 Cat 2 ITE -Rechargeable'!L4</f>
        <v>478541.19999999995</v>
      </c>
      <c r="M23" s="149">
        <f>+'Group 1 Cat 2 ITE -Rechargeable'!M4</f>
        <v>412405.19999999995</v>
      </c>
      <c r="N23" s="149">
        <f>SUM(B23:M23)</f>
        <v>5708481.6000000015</v>
      </c>
    </row>
    <row r="24" spans="1:15" x14ac:dyDescent="0.2">
      <c r="A24" s="65" t="s">
        <v>1</v>
      </c>
      <c r="B24" s="149">
        <f>+'Group 1 Cat 2 ITE -Rechargeable'!B5</f>
        <v>3300668.8</v>
      </c>
      <c r="C24" s="149">
        <f>+'Group 1 Cat 2 ITE -Rechargeable'!C5</f>
        <v>3068208</v>
      </c>
      <c r="D24" s="151">
        <f>+'Group 1 Cat 2 ITE -Rechargeable'!D5</f>
        <v>3020160</v>
      </c>
      <c r="E24" s="149">
        <f>+'Group 1 Cat 2 ITE -Rechargeable'!E5</f>
        <v>3282364.8</v>
      </c>
      <c r="F24" s="149">
        <f>+'Group 1 Cat 2 ITE -Rechargeable'!F5</f>
        <v>3261315.2</v>
      </c>
      <c r="G24" s="149">
        <f>+'Group 1 Cat 2 ITE -Rechargeable'!G5</f>
        <v>3881820.8</v>
      </c>
      <c r="H24" s="149">
        <f>+'Group 1 Cat 2 ITE -Rechargeable'!H5</f>
        <v>3196793.5999999996</v>
      </c>
      <c r="I24" s="149">
        <f>+'Group 1 Cat 2 ITE -Rechargeable'!I5</f>
        <v>3742710.4</v>
      </c>
      <c r="J24" s="149">
        <f>+'Group 1 Cat 2 ITE -Rechargeable'!J5</f>
        <v>3373427.2</v>
      </c>
      <c r="K24" s="149">
        <f>+'Group 1 Cat 2 ITE -Rechargeable'!K5</f>
        <v>3016956.8</v>
      </c>
      <c r="L24" s="149">
        <f>+'Group 1 Cat 2 ITE -Rechargeable'!L5</f>
        <v>3610464</v>
      </c>
      <c r="M24" s="149">
        <f>+'Group 1 Cat 2 ITE -Rechargeable'!M5</f>
        <v>3157897.6</v>
      </c>
      <c r="N24" s="149">
        <f>SUM(B24:M24)</f>
        <v>39912787.200000003</v>
      </c>
    </row>
    <row r="25" spans="1:15" x14ac:dyDescent="0.2">
      <c r="A25" s="65"/>
      <c r="B25" s="149"/>
      <c r="C25" s="149"/>
      <c r="D25" s="155"/>
      <c r="E25" s="150"/>
      <c r="F25" s="149"/>
      <c r="G25" s="150"/>
      <c r="H25" s="149"/>
      <c r="I25" s="149"/>
      <c r="J25" s="149"/>
      <c r="K25" s="149"/>
      <c r="L25" s="149"/>
      <c r="M25" s="149"/>
      <c r="N25" s="149"/>
    </row>
    <row r="26" spans="1:15" x14ac:dyDescent="0.2">
      <c r="A26" s="66" t="s">
        <v>5</v>
      </c>
      <c r="B26" s="157">
        <f>SUM(B22:B24)</f>
        <v>3300668.8</v>
      </c>
      <c r="C26" s="157">
        <f>SUM(C22:C24)</f>
        <v>4364736</v>
      </c>
      <c r="D26" s="205">
        <f>SUM(D22:D24)</f>
        <v>4020186.4</v>
      </c>
      <c r="E26" s="158">
        <f>SUM(E22:E24)</f>
        <v>4360794</v>
      </c>
      <c r="F26" s="157">
        <f>SUM(F22:F24)</f>
        <v>4247516.4000000004</v>
      </c>
      <c r="G26" s="158">
        <f t="shared" ref="G26" si="4">SUM(G22:G24)</f>
        <v>5006541.5999999996</v>
      </c>
      <c r="H26" s="157">
        <f>SUM(H22:H24)</f>
        <v>4154204.8</v>
      </c>
      <c r="I26" s="157">
        <f>SUM(I22:I24)</f>
        <v>4813795.1999999993</v>
      </c>
      <c r="J26" s="157">
        <f>SUM(J22:J24)</f>
        <v>4294546.8000000007</v>
      </c>
      <c r="K26" s="157">
        <f>SUM(K22:K24)</f>
        <v>3787053.1999999997</v>
      </c>
      <c r="L26" s="157">
        <f t="shared" ref="L26" si="5">SUM(L22:L24)</f>
        <v>4525212.4000000004</v>
      </c>
      <c r="M26" s="157">
        <f>SUM(M22:M24)</f>
        <v>3944682</v>
      </c>
      <c r="N26" s="157">
        <f>SUM(N22:N24)</f>
        <v>50819937.600000009</v>
      </c>
      <c r="O26" s="67"/>
    </row>
    <row r="27" spans="1:15" ht="12.75" customHeight="1" x14ac:dyDescent="0.2">
      <c r="A27" s="114"/>
      <c r="B27" s="114"/>
      <c r="C27" s="114"/>
      <c r="D27" s="72"/>
      <c r="E27" s="114"/>
      <c r="F27" s="114"/>
      <c r="G27" s="114"/>
      <c r="H27" s="114"/>
      <c r="I27" s="114"/>
      <c r="J27" s="114"/>
      <c r="K27" s="114"/>
      <c r="L27" s="114"/>
      <c r="M27" s="114"/>
      <c r="N27" s="114"/>
    </row>
    <row r="28" spans="1:15" x14ac:dyDescent="0.2">
      <c r="A28" s="68" t="s">
        <v>19</v>
      </c>
      <c r="B28" s="197" t="s">
        <v>73</v>
      </c>
      <c r="C28" s="197" t="s">
        <v>74</v>
      </c>
      <c r="D28" s="204" t="s">
        <v>75</v>
      </c>
      <c r="E28" s="197" t="s">
        <v>76</v>
      </c>
      <c r="F28" s="197" t="s">
        <v>77</v>
      </c>
      <c r="G28" s="197" t="s">
        <v>78</v>
      </c>
      <c r="H28" s="197" t="s">
        <v>79</v>
      </c>
      <c r="I28" s="197" t="s">
        <v>80</v>
      </c>
      <c r="J28" s="197" t="s">
        <v>81</v>
      </c>
      <c r="K28" s="197" t="s">
        <v>82</v>
      </c>
      <c r="L28" s="197" t="s">
        <v>83</v>
      </c>
      <c r="M28" s="197" t="s">
        <v>84</v>
      </c>
      <c r="N28" s="198" t="s">
        <v>0</v>
      </c>
    </row>
    <row r="29" spans="1:15" x14ac:dyDescent="0.2">
      <c r="A29" s="10" t="s">
        <v>85</v>
      </c>
      <c r="B29" s="69">
        <f>+'Group 1 Cat 2 ITE -Rechargeable'!B16</f>
        <v>0</v>
      </c>
      <c r="C29" s="69">
        <f>+'Group 1 Cat 2 ITE -Rechargeable'!C16</f>
        <v>1538</v>
      </c>
      <c r="D29" s="86">
        <f>+'Group 1 Cat 2 ITE -Rechargeable'!D16</f>
        <v>1065</v>
      </c>
      <c r="E29" s="69">
        <f>+'Group 1 Cat 2 ITE -Rechargeable'!E16</f>
        <v>1281</v>
      </c>
      <c r="F29" s="69">
        <f>+'Group 1 Cat 2 ITE -Rechargeable'!F16</f>
        <v>1077</v>
      </c>
      <c r="G29" s="69">
        <f>+'Group 1 Cat 2 ITE -Rechargeable'!G16</f>
        <v>1240</v>
      </c>
      <c r="H29" s="69">
        <f>+'Group 1 Cat 2 ITE -Rechargeable'!H16</f>
        <v>987</v>
      </c>
      <c r="I29" s="69">
        <f>+'Group 1 Cat 2 ITE -Rechargeable'!I16</f>
        <v>1219</v>
      </c>
      <c r="J29" s="69">
        <f>+'Group 1 Cat 2 ITE -Rechargeable'!J16</f>
        <v>1016</v>
      </c>
      <c r="K29" s="69">
        <f>+'Group 1 Cat 2 ITE -Rechargeable'!K16</f>
        <v>826</v>
      </c>
      <c r="L29" s="69">
        <f>+'Group 1 Cat 2 ITE -Rechargeable'!L16</f>
        <v>1023</v>
      </c>
      <c r="M29" s="69">
        <f>+'Group 1 Cat 2 ITE -Rechargeable'!M16</f>
        <v>874</v>
      </c>
      <c r="N29" s="69">
        <f>SUM(B29:M29)</f>
        <v>12146</v>
      </c>
    </row>
    <row r="30" spans="1:15" x14ac:dyDescent="0.2">
      <c r="A30" s="10" t="s">
        <v>70</v>
      </c>
      <c r="B30" s="69">
        <f>+'Group 1 Cat 2 ITE -Rechargeable'!B17</f>
        <v>1429</v>
      </c>
      <c r="C30" s="69">
        <f>+'Group 1 Cat 2 ITE -Rechargeable'!C17</f>
        <v>1348</v>
      </c>
      <c r="D30" s="86">
        <f>+'Group 1 Cat 2 ITE -Rechargeable'!D17</f>
        <v>1150</v>
      </c>
      <c r="E30" s="69">
        <f>+'Group 1 Cat 2 ITE -Rechargeable'!E17</f>
        <v>1123</v>
      </c>
      <c r="F30" s="69">
        <f>+'Group 1 Cat 2 ITE -Rechargeable'!F17</f>
        <v>1109</v>
      </c>
      <c r="G30" s="69">
        <f>+'Group 1 Cat 2 ITE -Rechargeable'!G17</f>
        <v>1256</v>
      </c>
      <c r="H30" s="69">
        <f>+'Group 1 Cat 2 ITE -Rechargeable'!H17</f>
        <v>1132</v>
      </c>
      <c r="I30" s="69">
        <f>+'Group 1 Cat 2 ITE -Rechargeable'!I17</f>
        <v>1152</v>
      </c>
      <c r="J30" s="69">
        <f>+'Group 1 Cat 2 ITE -Rechargeable'!J17</f>
        <v>1027</v>
      </c>
      <c r="K30" s="69">
        <f>+'Group 1 Cat 2 ITE -Rechargeable'!K17</f>
        <v>881</v>
      </c>
      <c r="L30" s="69">
        <f>+'Group 1 Cat 2 ITE -Rechargeable'!L17</f>
        <v>1011</v>
      </c>
      <c r="M30" s="69">
        <f>+'Group 1 Cat 2 ITE -Rechargeable'!M17</f>
        <v>872</v>
      </c>
      <c r="N30" s="69">
        <f>SUM(B30:M30)</f>
        <v>13490</v>
      </c>
    </row>
    <row r="31" spans="1:15" x14ac:dyDescent="0.2">
      <c r="A31" s="65" t="s">
        <v>1</v>
      </c>
      <c r="B31" s="69">
        <f>+'Group 1 Cat 2 ITE -Rechargeable'!B18</f>
        <v>7209</v>
      </c>
      <c r="C31" s="69">
        <f>+'Group 1 Cat 2 ITE -Rechargeable'!C18</f>
        <v>6696</v>
      </c>
      <c r="D31" s="86">
        <f>+'Group 1 Cat 2 ITE -Rechargeable'!D18</f>
        <v>6593</v>
      </c>
      <c r="E31" s="69">
        <f>+'Group 1 Cat 2 ITE -Rechargeable'!E18</f>
        <v>7158</v>
      </c>
      <c r="F31" s="69">
        <f>+'Group 1 Cat 2 ITE -Rechargeable'!F18</f>
        <v>7117</v>
      </c>
      <c r="G31" s="69">
        <f>+'Group 1 Cat 2 ITE -Rechargeable'!G18</f>
        <v>8469</v>
      </c>
      <c r="H31" s="69">
        <f>+'Group 1 Cat 2 ITE -Rechargeable'!H18</f>
        <v>6975</v>
      </c>
      <c r="I31" s="69">
        <f>+'Group 1 Cat 2 ITE -Rechargeable'!I18</f>
        <v>8154</v>
      </c>
      <c r="J31" s="69">
        <f>+'Group 1 Cat 2 ITE -Rechargeable'!J18</f>
        <v>7351</v>
      </c>
      <c r="K31" s="69">
        <f>+'Group 1 Cat 2 ITE -Rechargeable'!K18</f>
        <v>6573</v>
      </c>
      <c r="L31" s="69">
        <f>+'Group 1 Cat 2 ITE -Rechargeable'!L18</f>
        <v>7870</v>
      </c>
      <c r="M31" s="69">
        <f>+'Group 1 Cat 2 ITE -Rechargeable'!M18</f>
        <v>6898</v>
      </c>
      <c r="N31" s="69">
        <f>SUM(B31:M31)</f>
        <v>87063</v>
      </c>
    </row>
    <row r="32" spans="1:15" x14ac:dyDescent="0.2">
      <c r="A32" s="65"/>
      <c r="B32" s="69"/>
      <c r="C32" s="69"/>
      <c r="D32" s="86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5" x14ac:dyDescent="0.2">
      <c r="A33" s="66" t="s">
        <v>11</v>
      </c>
      <c r="B33" s="159">
        <f>SUM(B30:B31)</f>
        <v>8638</v>
      </c>
      <c r="C33" s="159">
        <f>SUM(C29:C31)</f>
        <v>9582</v>
      </c>
      <c r="D33" s="159">
        <f>SUM(D29:D31)</f>
        <v>8808</v>
      </c>
      <c r="E33" s="159">
        <f>SUM(E29:E31)</f>
        <v>9562</v>
      </c>
      <c r="F33" s="159">
        <f>SUM(F29:F31)</f>
        <v>9303</v>
      </c>
      <c r="G33" s="159">
        <f t="shared" ref="G33:M33" si="6">SUM(G29:G31)</f>
        <v>10965</v>
      </c>
      <c r="H33" s="159">
        <f>SUM(H29:H31)</f>
        <v>9094</v>
      </c>
      <c r="I33" s="159">
        <f>SUM(I29:I31)</f>
        <v>10525</v>
      </c>
      <c r="J33" s="159">
        <f>SUM(J29:J31)</f>
        <v>9394</v>
      </c>
      <c r="K33" s="159">
        <f t="shared" si="6"/>
        <v>8280</v>
      </c>
      <c r="L33" s="159">
        <f t="shared" si="6"/>
        <v>9904</v>
      </c>
      <c r="M33" s="159">
        <f t="shared" si="6"/>
        <v>8644</v>
      </c>
      <c r="N33" s="159">
        <f>SUM(N29:N31)</f>
        <v>112699</v>
      </c>
    </row>
    <row r="34" spans="1:15" ht="13.5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</row>
    <row r="35" spans="1:15" x14ac:dyDescent="0.2">
      <c r="A35" s="107" t="s">
        <v>46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1:15" s="64" customFormat="1" x14ac:dyDescent="0.2">
      <c r="A36" s="62" t="s">
        <v>4</v>
      </c>
      <c r="B36" s="197" t="s">
        <v>73</v>
      </c>
      <c r="C36" s="197" t="s">
        <v>74</v>
      </c>
      <c r="D36" s="197" t="s">
        <v>75</v>
      </c>
      <c r="E36" s="197" t="s">
        <v>76</v>
      </c>
      <c r="F36" s="197" t="s">
        <v>77</v>
      </c>
      <c r="G36" s="197" t="s">
        <v>78</v>
      </c>
      <c r="H36" s="197" t="s">
        <v>79</v>
      </c>
      <c r="I36" s="197" t="s">
        <v>80</v>
      </c>
      <c r="J36" s="197" t="s">
        <v>81</v>
      </c>
      <c r="K36" s="197" t="s">
        <v>82</v>
      </c>
      <c r="L36" s="197" t="s">
        <v>83</v>
      </c>
      <c r="M36" s="197" t="s">
        <v>84</v>
      </c>
      <c r="N36" s="198" t="s">
        <v>0</v>
      </c>
    </row>
    <row r="37" spans="1:15" x14ac:dyDescent="0.2">
      <c r="A37" s="65" t="s">
        <v>8</v>
      </c>
      <c r="B37" s="149">
        <f>'Group 2 BTE'!B3</f>
        <v>62790</v>
      </c>
      <c r="C37" s="149">
        <f>'Group 2 BTE'!C3</f>
        <v>72118.8</v>
      </c>
      <c r="D37" s="149">
        <f>'Group 2 BTE'!D3</f>
        <v>78936</v>
      </c>
      <c r="E37" s="150">
        <f>'Group 2 BTE'!E3</f>
        <v>62431.199999999997</v>
      </c>
      <c r="F37" s="149">
        <f>'Group 2 BTE'!F3</f>
        <v>64225.2</v>
      </c>
      <c r="G37" s="150">
        <f>'Group 2 BTE'!G3</f>
        <v>74630.399999999994</v>
      </c>
      <c r="H37" s="149">
        <f>'Group 2 BTE'!H3</f>
        <v>51667.199999999997</v>
      </c>
      <c r="I37" s="149">
        <f>'Group 2 BTE'!I3</f>
        <v>58843.199999999997</v>
      </c>
      <c r="J37" s="149">
        <f>'Group 2 BTE'!J3</f>
        <v>64942.8</v>
      </c>
      <c r="K37" s="149">
        <f>'Group 2 BTE'!K3</f>
        <v>48079.199999999997</v>
      </c>
      <c r="L37" s="149">
        <f>'Group 2 BTE'!L3</f>
        <v>59919.600000000006</v>
      </c>
      <c r="M37" s="149">
        <f>'Group 2 BTE'!M3</f>
        <v>48079.199999999997</v>
      </c>
      <c r="N37" s="149">
        <f>SUM(B37:M37)</f>
        <v>746662.79999999993</v>
      </c>
    </row>
    <row r="38" spans="1:15" x14ac:dyDescent="0.2">
      <c r="A38" s="65" t="s">
        <v>9</v>
      </c>
      <c r="B38" s="149">
        <f>'Group 2 BTE'!B4</f>
        <v>94158.48</v>
      </c>
      <c r="C38" s="149">
        <f>'Group 2 BTE'!C4</f>
        <v>106691.52</v>
      </c>
      <c r="D38" s="150">
        <f>'Group 2 BTE'!D4</f>
        <v>82910.87999999999</v>
      </c>
      <c r="E38" s="150">
        <f>'Group 2 BTE'!E4</f>
        <v>90302.16</v>
      </c>
      <c r="F38" s="149">
        <f>'Group 2 BTE'!F4</f>
        <v>85803.12000000001</v>
      </c>
      <c r="G38" s="150">
        <f>'Group 2 BTE'!G4</f>
        <v>79054.559999999998</v>
      </c>
      <c r="H38" s="149">
        <f>'Group 2 BTE'!H4</f>
        <v>82268.160000000003</v>
      </c>
      <c r="I38" s="149">
        <f>'Group 2 BTE'!I4</f>
        <v>83874.960000000006</v>
      </c>
      <c r="J38" s="149">
        <f>'Group 2 BTE'!J4</f>
        <v>89980.800000000003</v>
      </c>
      <c r="K38" s="149">
        <f>'Group 2 BTE'!K4</f>
        <v>65557.440000000002</v>
      </c>
      <c r="L38" s="149">
        <f>'Group 2 BTE'!L4</f>
        <v>72948.719999999987</v>
      </c>
      <c r="M38" s="149">
        <f>'Group 2 BTE'!M4</f>
        <v>70699.200000000012</v>
      </c>
      <c r="N38" s="149">
        <f>SUM(B38:M38)</f>
        <v>1004250</v>
      </c>
    </row>
    <row r="39" spans="1:15" x14ac:dyDescent="0.2">
      <c r="A39" s="65" t="s">
        <v>23</v>
      </c>
      <c r="B39" s="149">
        <f>'Group 2 BTE'!B5</f>
        <v>4353.4399999999996</v>
      </c>
      <c r="C39" s="149">
        <f>'Group 2 BTE'!C5</f>
        <v>4353.4399999999996</v>
      </c>
      <c r="D39" s="150">
        <f>'Group 2 BTE'!D5</f>
        <v>4975.3599999999997</v>
      </c>
      <c r="E39" s="150">
        <f>'Group 2 BTE'!E5</f>
        <v>4042.48</v>
      </c>
      <c r="F39" s="149">
        <f>'Group 2 BTE'!F5</f>
        <v>3109.6</v>
      </c>
      <c r="G39" s="150">
        <f>'Group 2 BTE'!G5</f>
        <v>4353.4399999999996</v>
      </c>
      <c r="H39" s="149">
        <f>'Group 2 BTE'!H5</f>
        <v>1865.7599999999998</v>
      </c>
      <c r="I39" s="149">
        <f>'Group 2 BTE'!I5</f>
        <v>2176.7199999999998</v>
      </c>
      <c r="J39" s="149">
        <f>'Group 2 BTE'!J5</f>
        <v>4975.3599999999997</v>
      </c>
      <c r="K39" s="149">
        <f>'Group 2 BTE'!K5</f>
        <v>2798.64</v>
      </c>
      <c r="L39" s="149">
        <f>'Group 2 BTE'!L5</f>
        <v>2176.7199999999998</v>
      </c>
      <c r="M39" s="149">
        <f>'Group 2 BTE'!M5</f>
        <v>3109.6</v>
      </c>
      <c r="N39" s="149">
        <f>SUM(B39:M39)</f>
        <v>42290.55999999999</v>
      </c>
    </row>
    <row r="40" spans="1:15" x14ac:dyDescent="0.2">
      <c r="A40" s="65" t="s">
        <v>24</v>
      </c>
      <c r="B40" s="149">
        <f>'Group 2 BTE'!B6</f>
        <v>312388.32</v>
      </c>
      <c r="C40" s="149">
        <f>'Group 2 BTE'!C6</f>
        <v>311700.24</v>
      </c>
      <c r="D40" s="150">
        <f>'Group 2 BTE'!D6</f>
        <v>306883.68</v>
      </c>
      <c r="E40" s="150">
        <f>'Group 2 BTE'!E6</f>
        <v>272823.71999999997</v>
      </c>
      <c r="F40" s="149">
        <f>'Group 2 BTE'!F6</f>
        <v>279016.43999999994</v>
      </c>
      <c r="G40" s="150">
        <f>'Group 2 BTE'!G6</f>
        <v>334750.92</v>
      </c>
      <c r="H40" s="149">
        <f>'Group 2 BTE'!H6</f>
        <v>290369.76</v>
      </c>
      <c r="I40" s="149">
        <f>'Group 2 BTE'!I6</f>
        <v>300346.92000000004</v>
      </c>
      <c r="J40" s="149">
        <f>'Group 2 BTE'!J6</f>
        <v>252525.36000000002</v>
      </c>
      <c r="K40" s="149">
        <f>'Group 2 BTE'!K6</f>
        <v>226378.32</v>
      </c>
      <c r="L40" s="149">
        <f>'Group 2 BTE'!L6</f>
        <v>284865.12</v>
      </c>
      <c r="M40" s="149">
        <f>'Group 2 BTE'!M6</f>
        <v>236011.44</v>
      </c>
      <c r="N40" s="149">
        <f>SUM(B40:M40)</f>
        <v>3408060.2399999998</v>
      </c>
    </row>
    <row r="41" spans="1:15" x14ac:dyDescent="0.2">
      <c r="A41" s="65" t="s">
        <v>1</v>
      </c>
      <c r="B41" s="149">
        <f>'Group 2 BTE'!B7</f>
        <v>39491.919999999998</v>
      </c>
      <c r="C41" s="149">
        <f>'Group 2 BTE'!C7</f>
        <v>44778.240000000005</v>
      </c>
      <c r="D41" s="150">
        <f>'Group 2 BTE'!D7</f>
        <v>40735.760000000002</v>
      </c>
      <c r="E41" s="150">
        <f>'Group 2 BTE'!E7</f>
        <v>42290.559999999998</v>
      </c>
      <c r="F41" s="149">
        <f>'Group 2 BTE'!F7</f>
        <v>39180.959999999999</v>
      </c>
      <c r="G41" s="150">
        <f>'Group 2 BTE'!G7</f>
        <v>49442.64</v>
      </c>
      <c r="H41" s="149">
        <f>'Group 2 BTE'!H7</f>
        <v>36693.279999999999</v>
      </c>
      <c r="I41" s="149">
        <f>'Group 2 BTE'!I7</f>
        <v>33583.68</v>
      </c>
      <c r="J41" s="149">
        <f>'Group 2 BTE'!J7</f>
        <v>34516.559999999998</v>
      </c>
      <c r="K41" s="149">
        <f>'Group 2 BTE'!K7</f>
        <v>27675.439999999999</v>
      </c>
      <c r="L41" s="149">
        <f>'Group 2 BTE'!L7</f>
        <v>31717.919999999998</v>
      </c>
      <c r="M41" s="149">
        <f>'Group 2 BTE'!M7</f>
        <v>23632.959999999999</v>
      </c>
      <c r="N41" s="149">
        <f>SUM(B41:M41)</f>
        <v>443739.92</v>
      </c>
    </row>
    <row r="42" spans="1:15" x14ac:dyDescent="0.2">
      <c r="A42" s="65"/>
      <c r="B42" s="149"/>
      <c r="C42" s="149"/>
      <c r="D42" s="149"/>
      <c r="E42" s="150"/>
      <c r="F42" s="149"/>
      <c r="G42" s="149"/>
      <c r="H42" s="149"/>
      <c r="I42" s="149"/>
      <c r="J42" s="149"/>
      <c r="K42" s="149"/>
      <c r="L42" s="149"/>
      <c r="M42" s="149"/>
      <c r="N42" s="149"/>
    </row>
    <row r="43" spans="1:15" x14ac:dyDescent="0.2">
      <c r="A43" s="66" t="s">
        <v>5</v>
      </c>
      <c r="B43" s="157">
        <f>SUM(B37:B42)</f>
        <v>513182.16</v>
      </c>
      <c r="C43" s="157">
        <f>SUM(C37:C42)</f>
        <v>539642.24</v>
      </c>
      <c r="D43" s="158">
        <f>SUM(D37:D42)</f>
        <v>514441.68</v>
      </c>
      <c r="E43" s="158">
        <f>SUM(E37:E42)</f>
        <v>471890.11999999994</v>
      </c>
      <c r="F43" s="157">
        <f>SUM(F37:F42)</f>
        <v>471335.32</v>
      </c>
      <c r="G43" s="158">
        <f t="shared" ref="G43" si="7">SUM(G37:G42)</f>
        <v>542231.96</v>
      </c>
      <c r="H43" s="157">
        <f>SUM(H37:H42)</f>
        <v>462864.16000000003</v>
      </c>
      <c r="I43" s="157">
        <f>SUM(I37:I42)</f>
        <v>478825.48000000004</v>
      </c>
      <c r="J43" s="157">
        <f>SUM(J37:J42)</f>
        <v>446940.88</v>
      </c>
      <c r="K43" s="157">
        <f>SUM(K37:K42)</f>
        <v>370489.04</v>
      </c>
      <c r="L43" s="157">
        <f t="shared" ref="L43" si="8">SUM(L37:L42)</f>
        <v>451628.08</v>
      </c>
      <c r="M43" s="157">
        <f>SUM(M37:M42)</f>
        <v>381532.4</v>
      </c>
      <c r="N43" s="157">
        <f>SUM(N37:N42)</f>
        <v>5645003.5199999996</v>
      </c>
      <c r="O43" s="67"/>
    </row>
    <row r="44" spans="1:15" ht="12" customHeight="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5" x14ac:dyDescent="0.2">
      <c r="A45" s="68" t="s">
        <v>19</v>
      </c>
      <c r="B45" s="197" t="s">
        <v>73</v>
      </c>
      <c r="C45" s="197" t="s">
        <v>74</v>
      </c>
      <c r="D45" s="197" t="s">
        <v>75</v>
      </c>
      <c r="E45" s="197" t="s">
        <v>76</v>
      </c>
      <c r="F45" s="197" t="s">
        <v>77</v>
      </c>
      <c r="G45" s="197" t="s">
        <v>78</v>
      </c>
      <c r="H45" s="197" t="s">
        <v>79</v>
      </c>
      <c r="I45" s="197" t="s">
        <v>80</v>
      </c>
      <c r="J45" s="197" t="s">
        <v>81</v>
      </c>
      <c r="K45" s="197" t="s">
        <v>82</v>
      </c>
      <c r="L45" s="197" t="s">
        <v>83</v>
      </c>
      <c r="M45" s="197" t="s">
        <v>84</v>
      </c>
      <c r="N45" s="198" t="s">
        <v>0</v>
      </c>
    </row>
    <row r="46" spans="1:15" x14ac:dyDescent="0.2">
      <c r="A46" s="65" t="s">
        <v>8</v>
      </c>
      <c r="B46" s="69">
        <f>'Group 2 BTE'!B22</f>
        <v>175</v>
      </c>
      <c r="C46" s="69">
        <f>'Group 2 BTE'!C22</f>
        <v>201</v>
      </c>
      <c r="D46" s="69">
        <f>'Group 2 BTE'!D22</f>
        <v>220</v>
      </c>
      <c r="E46" s="69">
        <f>'Group 2 BTE'!E22</f>
        <v>173</v>
      </c>
      <c r="F46" s="69">
        <f>'Group 2 BTE'!F22</f>
        <v>177</v>
      </c>
      <c r="G46" s="69">
        <f>'Group 2 BTE'!G22</f>
        <v>208</v>
      </c>
      <c r="H46" s="69">
        <f>'Group 2 BTE'!H22</f>
        <v>142</v>
      </c>
      <c r="I46" s="69">
        <f>'Group 2 BTE'!I22</f>
        <v>164</v>
      </c>
      <c r="J46" s="69">
        <f>'Group 2 BTE'!J22</f>
        <v>180</v>
      </c>
      <c r="K46" s="69">
        <f>'Group 2 BTE'!K22</f>
        <v>134</v>
      </c>
      <c r="L46" s="69">
        <f>'Group 2 BTE'!L22</f>
        <v>167</v>
      </c>
      <c r="M46" s="69">
        <f>'Group 2 BTE'!M22</f>
        <v>134</v>
      </c>
      <c r="N46" s="69">
        <f>SUM(B46:M46)</f>
        <v>2075</v>
      </c>
    </row>
    <row r="47" spans="1:15" x14ac:dyDescent="0.2">
      <c r="A47" s="65" t="s">
        <v>9</v>
      </c>
      <c r="B47" s="69">
        <f>'Group 2 BTE'!B23</f>
        <v>291</v>
      </c>
      <c r="C47" s="69">
        <f>'Group 2 BTE'!C23</f>
        <v>328</v>
      </c>
      <c r="D47" s="69">
        <f>'Group 2 BTE'!D23</f>
        <v>258</v>
      </c>
      <c r="E47" s="69">
        <f>'Group 2 BTE'!E23</f>
        <v>279</v>
      </c>
      <c r="F47" s="69">
        <f>'Group 2 BTE'!F23</f>
        <v>267</v>
      </c>
      <c r="G47" s="69">
        <f>'Group 2 BTE'!G23</f>
        <v>246</v>
      </c>
      <c r="H47" s="69">
        <f>'Group 2 BTE'!H23</f>
        <v>253</v>
      </c>
      <c r="I47" s="69">
        <f>'Group 2 BTE'!I23</f>
        <v>257</v>
      </c>
      <c r="J47" s="69">
        <f>'Group 2 BTE'!J23</f>
        <v>280</v>
      </c>
      <c r="K47" s="69">
        <f>'Group 2 BTE'!K23</f>
        <v>204</v>
      </c>
      <c r="L47" s="69">
        <f>'Group 2 BTE'!L23</f>
        <v>227</v>
      </c>
      <c r="M47" s="69">
        <f>'Group 2 BTE'!M23</f>
        <v>220</v>
      </c>
      <c r="N47" s="69">
        <f>SUM(B47:M47)</f>
        <v>3110</v>
      </c>
    </row>
    <row r="48" spans="1:15" x14ac:dyDescent="0.2">
      <c r="A48" s="65" t="s">
        <v>23</v>
      </c>
      <c r="B48" s="69">
        <f>'Group 2 BTE'!B24</f>
        <v>14</v>
      </c>
      <c r="C48" s="69">
        <f>'Group 2 BTE'!C24</f>
        <v>14</v>
      </c>
      <c r="D48" s="69">
        <f>'Group 2 BTE'!D24</f>
        <v>16</v>
      </c>
      <c r="E48" s="69">
        <f>'Group 2 BTE'!E24</f>
        <v>13</v>
      </c>
      <c r="F48" s="69">
        <f>'Group 2 BTE'!F24</f>
        <v>10</v>
      </c>
      <c r="G48" s="69">
        <f>'Group 2 BTE'!G24</f>
        <v>14</v>
      </c>
      <c r="H48" s="69">
        <f>'Group 2 BTE'!H24</f>
        <v>6</v>
      </c>
      <c r="I48" s="69">
        <f>'Group 2 BTE'!I24</f>
        <v>7</v>
      </c>
      <c r="J48" s="69">
        <f>'Group 2 BTE'!J24</f>
        <v>16</v>
      </c>
      <c r="K48" s="69">
        <f>'Group 2 BTE'!K24</f>
        <v>9</v>
      </c>
      <c r="L48" s="69">
        <f>'Group 2 BTE'!L24</f>
        <v>7</v>
      </c>
      <c r="M48" s="69">
        <f>'Group 2 BTE'!M24</f>
        <v>10</v>
      </c>
      <c r="N48" s="69">
        <f>SUM(B48:M48)</f>
        <v>136</v>
      </c>
    </row>
    <row r="49" spans="1:14" x14ac:dyDescent="0.2">
      <c r="A49" s="65" t="s">
        <v>24</v>
      </c>
      <c r="B49" s="69">
        <f>'Group 2 BTE'!B25</f>
        <v>906</v>
      </c>
      <c r="C49" s="69">
        <f>'Group 2 BTE'!C25</f>
        <v>906</v>
      </c>
      <c r="D49" s="69">
        <f>'Group 2 BTE'!D25</f>
        <v>892</v>
      </c>
      <c r="E49" s="69">
        <f>'Group 2 BTE'!E25</f>
        <v>789</v>
      </c>
      <c r="F49" s="69">
        <f>'Group 2 BTE'!F25</f>
        <v>807</v>
      </c>
      <c r="G49" s="69">
        <f>'Group 2 BTE'!G25</f>
        <v>971</v>
      </c>
      <c r="H49" s="69">
        <f>'Group 2 BTE'!H25</f>
        <v>840</v>
      </c>
      <c r="I49" s="69">
        <f>'Group 2 BTE'!I25</f>
        <v>871</v>
      </c>
      <c r="J49" s="69">
        <f>'Group 2 BTE'!J25</f>
        <v>733</v>
      </c>
      <c r="K49" s="69">
        <f>'Group 2 BTE'!K25</f>
        <v>657</v>
      </c>
      <c r="L49" s="69">
        <f>'Group 2 BTE'!L25</f>
        <v>826</v>
      </c>
      <c r="M49" s="69">
        <f>'Group 2 BTE'!M25</f>
        <v>686</v>
      </c>
      <c r="N49" s="69">
        <f>SUM(B49:M49)</f>
        <v>9884</v>
      </c>
    </row>
    <row r="50" spans="1:14" x14ac:dyDescent="0.2">
      <c r="A50" s="65" t="s">
        <v>1</v>
      </c>
      <c r="B50" s="69">
        <f>'Group 2 BTE'!B26</f>
        <v>126</v>
      </c>
      <c r="C50" s="69">
        <f>'Group 2 BTE'!C26</f>
        <v>144</v>
      </c>
      <c r="D50" s="69">
        <f>'Group 2 BTE'!D26</f>
        <v>129</v>
      </c>
      <c r="E50" s="69">
        <f>'Group 2 BTE'!E26</f>
        <v>136</v>
      </c>
      <c r="F50" s="69">
        <f>'Group 2 BTE'!F26</f>
        <v>122</v>
      </c>
      <c r="G50" s="69">
        <f>'Group 2 BTE'!G26</f>
        <v>158</v>
      </c>
      <c r="H50" s="69">
        <f>'Group 2 BTE'!H26</f>
        <v>118</v>
      </c>
      <c r="I50" s="69">
        <f>'Group 2 BTE'!I26</f>
        <v>108</v>
      </c>
      <c r="J50" s="69">
        <f>'Group 2 BTE'!J26</f>
        <v>111</v>
      </c>
      <c r="K50" s="69">
        <f>'Group 2 BTE'!K26</f>
        <v>89</v>
      </c>
      <c r="L50" s="69">
        <f>'Group 2 BTE'!L26</f>
        <v>102</v>
      </c>
      <c r="M50" s="69">
        <f>'Group 2 BTE'!M26</f>
        <v>76</v>
      </c>
      <c r="N50" s="69">
        <f>SUM(B50:M50)</f>
        <v>1419</v>
      </c>
    </row>
    <row r="51" spans="1:14" x14ac:dyDescent="0.2">
      <c r="A51" s="65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4" x14ac:dyDescent="0.2">
      <c r="A52" s="66" t="s">
        <v>7</v>
      </c>
      <c r="B52" s="159">
        <f>SUM(B46:B51)</f>
        <v>1512</v>
      </c>
      <c r="C52" s="159">
        <f>SUM(C46:C51)</f>
        <v>1593</v>
      </c>
      <c r="D52" s="159">
        <f>SUM(D46:D51)</f>
        <v>1515</v>
      </c>
      <c r="E52" s="159">
        <f>SUM(E46:E51)</f>
        <v>1390</v>
      </c>
      <c r="F52" s="159">
        <f>SUM(F46:F51)</f>
        <v>1383</v>
      </c>
      <c r="G52" s="159">
        <f t="shared" ref="G52" si="9">SUM(G46:G51)</f>
        <v>1597</v>
      </c>
      <c r="H52" s="159">
        <f>SUM(H46:H51)</f>
        <v>1359</v>
      </c>
      <c r="I52" s="159">
        <f>SUM(I46:I51)</f>
        <v>1407</v>
      </c>
      <c r="J52" s="159">
        <f>SUM(J46:J51)</f>
        <v>1320</v>
      </c>
      <c r="K52" s="159">
        <f>SUM(K46:K51)</f>
        <v>1093</v>
      </c>
      <c r="L52" s="159">
        <f t="shared" ref="L52" si="10">SUM(L46:L51)</f>
        <v>1329</v>
      </c>
      <c r="M52" s="159">
        <f>SUM(M46:M51)</f>
        <v>1126</v>
      </c>
      <c r="N52" s="159">
        <f>SUM(N46:N51)</f>
        <v>16624</v>
      </c>
    </row>
    <row r="53" spans="1:14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1:14" x14ac:dyDescent="0.2">
      <c r="A54" s="117" t="s">
        <v>45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6"/>
    </row>
    <row r="55" spans="1:14" x14ac:dyDescent="0.2">
      <c r="A55" s="62" t="s">
        <v>4</v>
      </c>
      <c r="B55" s="197" t="s">
        <v>73</v>
      </c>
      <c r="C55" s="197" t="s">
        <v>74</v>
      </c>
      <c r="D55" s="197" t="s">
        <v>75</v>
      </c>
      <c r="E55" s="197" t="s">
        <v>76</v>
      </c>
      <c r="F55" s="197" t="s">
        <v>77</v>
      </c>
      <c r="G55" s="197" t="s">
        <v>78</v>
      </c>
      <c r="H55" s="197" t="s">
        <v>79</v>
      </c>
      <c r="I55" s="197" t="s">
        <v>80</v>
      </c>
      <c r="J55" s="197" t="s">
        <v>81</v>
      </c>
      <c r="K55" s="197" t="s">
        <v>82</v>
      </c>
      <c r="L55" s="197" t="s">
        <v>83</v>
      </c>
      <c r="M55" s="197" t="s">
        <v>84</v>
      </c>
      <c r="N55" s="198" t="s">
        <v>0</v>
      </c>
    </row>
    <row r="56" spans="1:14" x14ac:dyDescent="0.2">
      <c r="A56" s="65" t="s">
        <v>8</v>
      </c>
      <c r="B56" s="149">
        <f>'Group 2 Cat 2 BTE -Rechargeable'!B3</f>
        <v>68429.919999999998</v>
      </c>
      <c r="C56" s="149">
        <f>'Group 2 Cat 2 BTE -Rechargeable'!C3</f>
        <v>68839.679999999993</v>
      </c>
      <c r="D56" s="149">
        <f>'Group 2 Cat 2 BTE -Rechargeable'!D3</f>
        <v>64742.080000000002</v>
      </c>
      <c r="E56" s="149">
        <f>'Group 2 Cat 2 BTE -Rechargeable'!E3</f>
        <v>68429.920000000013</v>
      </c>
      <c r="F56" s="149">
        <f>'Group 2 Cat 2 BTE -Rechargeable'!F3</f>
        <v>87688.639999999999</v>
      </c>
      <c r="G56" s="149">
        <f>'Group 2 Cat 2 BTE -Rechargeable'!G3</f>
        <v>93015.52</v>
      </c>
      <c r="H56" s="149">
        <f>'Group 2 Cat 2 BTE -Rechargeable'!H3</f>
        <v>60644.479999999996</v>
      </c>
      <c r="I56" s="149">
        <f>'Group 2 Cat 2 BTE -Rechargeable'!I3</f>
        <v>90737.17</v>
      </c>
      <c r="J56" s="149">
        <f>'Group 2 Cat 2 BTE -Rechargeable'!J3</f>
        <v>106013.01</v>
      </c>
      <c r="K56" s="149">
        <f>'Group 2 Cat 2 BTE -Rechargeable'!K3</f>
        <v>98014.5</v>
      </c>
      <c r="L56" s="149">
        <f>'Group 2 Cat 2 BTE -Rechargeable'!L3</f>
        <v>88213.049999999988</v>
      </c>
      <c r="M56" s="149">
        <f>'Group 2 Cat 2 BTE -Rechargeable'!M3</f>
        <v>91196.099999999991</v>
      </c>
      <c r="N56" s="149">
        <f>SUM(B56:M56)</f>
        <v>985964.07</v>
      </c>
    </row>
    <row r="57" spans="1:14" x14ac:dyDescent="0.2">
      <c r="A57" s="5" t="s">
        <v>9</v>
      </c>
      <c r="B57" s="149">
        <f>'Group 2 Cat 2 BTE -Rechargeable'!B4</f>
        <v>19281.599999999999</v>
      </c>
      <c r="C57" s="149">
        <f>'Group 2 Cat 2 BTE -Rechargeable'!C4</f>
        <v>26110.5</v>
      </c>
      <c r="D57" s="149">
        <f>'Group 2 Cat 2 BTE -Rechargeable'!D4</f>
        <v>15666.3</v>
      </c>
      <c r="E57" s="149">
        <f>'Group 2 Cat 2 BTE -Rechargeable'!E4</f>
        <v>29324.1</v>
      </c>
      <c r="F57" s="149">
        <f>'Group 2 Cat 2 BTE -Rechargeable'!F4</f>
        <v>30127.5</v>
      </c>
      <c r="G57" s="149">
        <f>'Group 2 Cat 2 BTE -Rechargeable'!G4</f>
        <v>24102</v>
      </c>
      <c r="H57" s="149">
        <f>'Group 2 Cat 2 BTE -Rechargeable'!H4</f>
        <v>24503.7</v>
      </c>
      <c r="I57" s="149">
        <f>'Group 2 Cat 2 BTE -Rechargeable'!I4</f>
        <v>32136</v>
      </c>
      <c r="J57" s="149">
        <f>'Group 2 Cat 2 BTE -Rechargeable'!J4</f>
        <v>24503.7</v>
      </c>
      <c r="K57" s="149">
        <f>'Group 2 Cat 2 BTE -Rechargeable'!K4</f>
        <v>20888.399999999998</v>
      </c>
      <c r="L57" s="149">
        <f>'Group 2 Cat 2 BTE -Rechargeable'!L4</f>
        <v>28922.399999999998</v>
      </c>
      <c r="M57" s="149">
        <f>'Group 2 Cat 2 BTE -Rechargeable'!M4</f>
        <v>16469.7</v>
      </c>
      <c r="N57" s="149">
        <f>SUM(B57:M57)</f>
        <v>292035.90000000002</v>
      </c>
    </row>
    <row r="58" spans="1:14" x14ac:dyDescent="0.2">
      <c r="A58" s="78" t="s">
        <v>23</v>
      </c>
      <c r="B58" s="149">
        <f>'Group 2 Cat 2 BTE -Rechargeable'!B5</f>
        <v>53470.559999999998</v>
      </c>
      <c r="C58" s="149">
        <f>'Group 2 Cat 2 BTE -Rechargeable'!C5</f>
        <v>42167.840000000004</v>
      </c>
      <c r="D58" s="150">
        <f>'Group 2 Cat 2 BTE -Rechargeable'!D5</f>
        <v>42602.559999999998</v>
      </c>
      <c r="E58" s="150">
        <f>'Group 2 Cat 2 BTE -Rechargeable'!E5</f>
        <v>33908.160000000003</v>
      </c>
      <c r="F58" s="149">
        <f>'Group 2 Cat 2 BTE -Rechargeable'!F5</f>
        <v>38255.360000000001</v>
      </c>
      <c r="G58" s="150">
        <f>'Group 2 Cat 2 BTE -Rechargeable'!G5</f>
        <v>49558.080000000002</v>
      </c>
      <c r="H58" s="149">
        <f>'Group 2 Cat 2 BTE -Rechargeable'!H5</f>
        <v>27387.360000000001</v>
      </c>
      <c r="I58" s="149">
        <f>'Group 2 Cat 2 BTE -Rechargeable'!I5</f>
        <v>45645.600000000006</v>
      </c>
      <c r="J58" s="149">
        <f>'Group 2 Cat 2 BTE -Rechargeable'!J5</f>
        <v>39124.800000000003</v>
      </c>
      <c r="K58" s="149">
        <f>'Group 2 Cat 2 BTE -Rechargeable'!K5</f>
        <v>47819.199999999997</v>
      </c>
      <c r="L58" s="149">
        <f>'Group 2 Cat 2 BTE -Rechargeable'!L5</f>
        <v>44341.440000000002</v>
      </c>
      <c r="M58" s="149">
        <f>'Group 2 Cat 2 BTE -Rechargeable'!M5</f>
        <v>28256.799999999999</v>
      </c>
      <c r="N58" s="149">
        <f>SUM(B58:M58)</f>
        <v>492537.76</v>
      </c>
    </row>
    <row r="59" spans="1:14" x14ac:dyDescent="0.2">
      <c r="A59" s="78"/>
      <c r="B59" s="149"/>
      <c r="C59" s="149"/>
      <c r="D59" s="150"/>
      <c r="E59" s="150"/>
      <c r="F59" s="149"/>
      <c r="G59" s="150"/>
      <c r="H59" s="149"/>
      <c r="I59" s="149"/>
      <c r="J59" s="149"/>
      <c r="K59" s="149"/>
      <c r="L59" s="149"/>
      <c r="M59" s="149"/>
      <c r="N59" s="149"/>
    </row>
    <row r="60" spans="1:14" x14ac:dyDescent="0.2">
      <c r="A60" s="65" t="s">
        <v>24</v>
      </c>
      <c r="B60" s="149">
        <f>'Group 2 Cat 2 BTE -Rechargeable'!B6</f>
        <v>218745.06</v>
      </c>
      <c r="C60" s="149">
        <f>'Group 2 Cat 2 BTE -Rechargeable'!C6</f>
        <v>221092.11</v>
      </c>
      <c r="D60" s="150">
        <f>'Group 2 Cat 2 BTE -Rechargeable'!D6</f>
        <v>235174.41</v>
      </c>
      <c r="E60" s="150">
        <f>'Group 2 Cat 2 BTE -Rechargeable'!E6</f>
        <v>214520.37</v>
      </c>
      <c r="F60" s="149">
        <f>'Group 2 Cat 2 BTE -Rechargeable'!F6</f>
        <v>197621.61</v>
      </c>
      <c r="G60" s="150">
        <f>'Group 2 Cat 2 BTE -Rechargeable'!G6</f>
        <v>205132.16999999998</v>
      </c>
      <c r="H60" s="149">
        <f>'Group 2 Cat 2 BTE -Rechargeable'!H6</f>
        <v>184478.13</v>
      </c>
      <c r="I60" s="149">
        <f>'Group 2 Cat 2 BTE -Rechargeable'!I6</f>
        <v>194335.74</v>
      </c>
      <c r="J60" s="149">
        <f>'Group 2 Cat 2 BTE -Rechargeable'!J6</f>
        <v>203723.94</v>
      </c>
      <c r="K60" s="149">
        <f>'Group 2 Cat 2 BTE -Rechargeable'!K6</f>
        <v>181661.67</v>
      </c>
      <c r="L60" s="149">
        <f>'Group 2 Cat 2 BTE -Rechargeable'!L6</f>
        <v>203254.53</v>
      </c>
      <c r="M60" s="149">
        <f>'Group 2 Cat 2 BTE -Rechargeable'!M6</f>
        <v>163354.68</v>
      </c>
      <c r="N60" s="149">
        <f>SUM(B60:M60)</f>
        <v>2423094.42</v>
      </c>
    </row>
    <row r="61" spans="1:14" x14ac:dyDescent="0.2">
      <c r="A61" s="5" t="s">
        <v>1</v>
      </c>
      <c r="B61" s="149">
        <f>+'Group 2 Cat 2 BTE -Rechargeable'!B7</f>
        <v>38001.599999999999</v>
      </c>
      <c r="C61" s="149">
        <f>+'Group 2 Cat 2 BTE -Rechargeable'!C7</f>
        <v>38001.599999999999</v>
      </c>
      <c r="D61" s="149">
        <f>+'Group 2 Cat 2 BTE -Rechargeable'!D7</f>
        <v>35380.800000000003</v>
      </c>
      <c r="E61" s="149">
        <f>+'Group 2 Cat 2 BTE -Rechargeable'!E7</f>
        <v>27955.200000000001</v>
      </c>
      <c r="F61" s="149">
        <f>+'Group 2 Cat 2 BTE -Rechargeable'!F7</f>
        <v>37128</v>
      </c>
      <c r="G61" s="149">
        <f>+'Group 2 Cat 2 BTE -Rechargeable'!G7</f>
        <v>43243.199999999997</v>
      </c>
      <c r="H61" s="149">
        <f>+'Group 2 Cat 2 BTE -Rechargeable'!H7</f>
        <v>42806.400000000001</v>
      </c>
      <c r="I61" s="149">
        <f>+'Group 2 Cat 2 BTE -Rechargeable'!I7</f>
        <v>27955.200000000001</v>
      </c>
      <c r="J61" s="149">
        <f>+'Group 2 Cat 2 BTE -Rechargeable'!J7</f>
        <v>34507.199999999997</v>
      </c>
      <c r="K61" s="149">
        <f>+'Group 2 Cat 2 BTE -Rechargeable'!K7</f>
        <v>28392</v>
      </c>
      <c r="L61" s="149">
        <f>+'Group 2 Cat 2 BTE -Rechargeable'!L7</f>
        <v>26644.799999999999</v>
      </c>
      <c r="M61" s="149">
        <f>+'Group 2 Cat 2 BTE -Rechargeable'!M7</f>
        <v>33196.800000000003</v>
      </c>
      <c r="N61" s="149">
        <f>SUM(B61:M61)</f>
        <v>413212.80000000005</v>
      </c>
    </row>
    <row r="62" spans="1:14" x14ac:dyDescent="0.2">
      <c r="A62" s="65"/>
      <c r="B62" s="149"/>
      <c r="C62" s="149"/>
      <c r="D62" s="150"/>
      <c r="E62" s="150"/>
      <c r="F62" s="149"/>
      <c r="G62" s="150"/>
      <c r="H62" s="149"/>
      <c r="I62" s="149"/>
      <c r="J62" s="149"/>
      <c r="K62" s="149"/>
      <c r="L62" s="149"/>
      <c r="M62" s="149"/>
      <c r="N62" s="149"/>
    </row>
    <row r="63" spans="1:14" x14ac:dyDescent="0.2">
      <c r="A63" s="66" t="s">
        <v>5</v>
      </c>
      <c r="B63" s="157">
        <f>SUM(B56:B61)</f>
        <v>397928.74</v>
      </c>
      <c r="C63" s="157">
        <f>SUM(C56:C61)</f>
        <v>396211.73</v>
      </c>
      <c r="D63" s="157">
        <f>SUM(D56:D61)</f>
        <v>393566.14999999997</v>
      </c>
      <c r="E63" s="157">
        <f>SUM(E56:E61)</f>
        <v>374137.75000000006</v>
      </c>
      <c r="F63" s="157">
        <f>SUM(F56:F61)</f>
        <v>390821.11</v>
      </c>
      <c r="G63" s="157">
        <f t="shared" ref="G63:M63" si="11">SUM(G56:G61)</f>
        <v>415050.97000000003</v>
      </c>
      <c r="H63" s="157">
        <f>SUM(H56:H61)</f>
        <v>339820.07</v>
      </c>
      <c r="I63" s="157">
        <f>SUM(I56:I61)</f>
        <v>390809.71</v>
      </c>
      <c r="J63" s="157">
        <f t="shared" si="11"/>
        <v>407872.65</v>
      </c>
      <c r="K63" s="157">
        <f t="shared" si="11"/>
        <v>376775.77</v>
      </c>
      <c r="L63" s="157">
        <f t="shared" si="11"/>
        <v>391376.22</v>
      </c>
      <c r="M63" s="157">
        <f t="shared" si="11"/>
        <v>332474.07999999996</v>
      </c>
      <c r="N63" s="157">
        <f>SUM(N56:N61)</f>
        <v>4606844.95</v>
      </c>
    </row>
    <row r="64" spans="1:14" x14ac:dyDescent="0.2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3"/>
    </row>
    <row r="65" spans="1:14" x14ac:dyDescent="0.2">
      <c r="A65" s="68" t="s">
        <v>19</v>
      </c>
      <c r="B65" s="197" t="s">
        <v>73</v>
      </c>
      <c r="C65" s="197" t="s">
        <v>74</v>
      </c>
      <c r="D65" s="197" t="s">
        <v>75</v>
      </c>
      <c r="E65" s="197" t="s">
        <v>76</v>
      </c>
      <c r="F65" s="197" t="s">
        <v>77</v>
      </c>
      <c r="G65" s="197" t="s">
        <v>78</v>
      </c>
      <c r="H65" s="197" t="s">
        <v>79</v>
      </c>
      <c r="I65" s="197" t="s">
        <v>80</v>
      </c>
      <c r="J65" s="197" t="s">
        <v>81</v>
      </c>
      <c r="K65" s="197" t="s">
        <v>82</v>
      </c>
      <c r="L65" s="197" t="s">
        <v>83</v>
      </c>
      <c r="M65" s="197" t="s">
        <v>84</v>
      </c>
      <c r="N65" s="198" t="s">
        <v>0</v>
      </c>
    </row>
    <row r="66" spans="1:14" s="1" customFormat="1" x14ac:dyDescent="0.2">
      <c r="A66" s="5" t="s">
        <v>8</v>
      </c>
      <c r="B66" s="7">
        <f>'Group 2 Cat 2 BTE -Rechargeable'!B19</f>
        <v>167</v>
      </c>
      <c r="C66" s="7">
        <f>'Group 2 Cat 2 BTE -Rechargeable'!C19</f>
        <v>167</v>
      </c>
      <c r="D66" s="7">
        <f>'Group 2 Cat 2 BTE -Rechargeable'!D19</f>
        <v>158</v>
      </c>
      <c r="E66" s="7">
        <f>'Group 2 Cat 2 BTE -Rechargeable'!E19</f>
        <v>165</v>
      </c>
      <c r="F66" s="7">
        <f>'Group 2 Cat 2 BTE -Rechargeable'!F19</f>
        <v>212</v>
      </c>
      <c r="G66" s="7">
        <f>'Group 2 Cat 2 BTE -Rechargeable'!G19</f>
        <v>226</v>
      </c>
      <c r="H66" s="7">
        <f>'Group 2 Cat 2 BTE -Rechargeable'!H19</f>
        <v>148</v>
      </c>
      <c r="I66" s="7">
        <f>'Group 2 Cat 2 BTE -Rechargeable'!I19</f>
        <v>213</v>
      </c>
      <c r="J66" s="7">
        <f>'Group 2 Cat 2 BTE -Rechargeable'!J19</f>
        <v>248</v>
      </c>
      <c r="K66" s="7">
        <f>'Group 2 Cat 2 BTE -Rechargeable'!K19</f>
        <v>230</v>
      </c>
      <c r="L66" s="7">
        <f>'Group 2 Cat 2 BTE -Rechargeable'!L19</f>
        <v>202</v>
      </c>
      <c r="M66" s="7">
        <f>'Group 2 Cat 2 BTE -Rechargeable'!M19</f>
        <v>214</v>
      </c>
      <c r="N66" s="7">
        <f t="shared" ref="N66" si="12">SUM(B66:M66)</f>
        <v>2350</v>
      </c>
    </row>
    <row r="67" spans="1:14" s="1" customFormat="1" x14ac:dyDescent="0.2">
      <c r="A67" s="5" t="s">
        <v>9</v>
      </c>
      <c r="B67" s="7">
        <f>'Group 2 Cat 2 BTE -Rechargeable'!B20</f>
        <v>48</v>
      </c>
      <c r="C67" s="7">
        <f>'Group 2 Cat 2 BTE -Rechargeable'!C20</f>
        <v>63</v>
      </c>
      <c r="D67" s="7">
        <f>'Group 2 Cat 2 BTE -Rechargeable'!D20</f>
        <v>37</v>
      </c>
      <c r="E67" s="7">
        <f>'Group 2 Cat 2 BTE -Rechargeable'!E20</f>
        <v>73</v>
      </c>
      <c r="F67" s="7">
        <f>'Group 2 Cat 2 BTE -Rechargeable'!F20</f>
        <v>75</v>
      </c>
      <c r="G67" s="7">
        <f>'Group 2 Cat 2 BTE -Rechargeable'!G20</f>
        <v>60</v>
      </c>
      <c r="H67" s="7">
        <f>'Group 2 Cat 2 BTE -Rechargeable'!H20</f>
        <v>61</v>
      </c>
      <c r="I67" s="7">
        <f>'Group 2 Cat 2 BTE -Rechargeable'!I20</f>
        <v>80</v>
      </c>
      <c r="J67" s="7">
        <f>'Group 2 Cat 2 BTE -Rechargeable'!J20</f>
        <v>60</v>
      </c>
      <c r="K67" s="7">
        <f>'Group 2 Cat 2 BTE -Rechargeable'!K20</f>
        <v>52</v>
      </c>
      <c r="L67" s="7">
        <f>'Group 2 Cat 2 BTE -Rechargeable'!L20</f>
        <v>72</v>
      </c>
      <c r="M67" s="7">
        <f>'Group 2 Cat 2 BTE -Rechargeable'!M20</f>
        <v>41</v>
      </c>
      <c r="N67" s="7">
        <f>SUM(B67:M67)</f>
        <v>722</v>
      </c>
    </row>
    <row r="68" spans="1:14" x14ac:dyDescent="0.2">
      <c r="A68" s="65" t="s">
        <v>23</v>
      </c>
      <c r="B68" s="79">
        <f>'Group 2 Cat 2 BTE -Rechargeable'!B21</f>
        <v>121</v>
      </c>
      <c r="C68" s="79">
        <f>'Group 2 Cat 2 BTE -Rechargeable'!C21</f>
        <v>97</v>
      </c>
      <c r="D68" s="79">
        <f>'Group 2 Cat 2 BTE -Rechargeable'!D21</f>
        <v>98</v>
      </c>
      <c r="E68" s="79">
        <f>'Group 2 Cat 2 BTE -Rechargeable'!E21</f>
        <v>78</v>
      </c>
      <c r="F68" s="79">
        <f>'Group 2 Cat 2 BTE -Rechargeable'!F21</f>
        <v>86</v>
      </c>
      <c r="G68" s="79">
        <f>'Group 2 Cat 2 BTE -Rechargeable'!G21</f>
        <v>114</v>
      </c>
      <c r="H68" s="79">
        <f>'Group 2 Cat 2 BTE -Rechargeable'!H21</f>
        <v>63</v>
      </c>
      <c r="I68" s="79">
        <f>'Group 2 Cat 2 BTE -Rechargeable'!I21</f>
        <v>105</v>
      </c>
      <c r="J68" s="79">
        <f>'Group 2 Cat 2 BTE -Rechargeable'!J21</f>
        <v>88</v>
      </c>
      <c r="K68" s="79">
        <f>'Group 2 Cat 2 BTE -Rechargeable'!K21</f>
        <v>110</v>
      </c>
      <c r="L68" s="79">
        <f>'Group 2 Cat 2 BTE -Rechargeable'!L21</f>
        <v>102</v>
      </c>
      <c r="M68" s="79">
        <f>'Group 2 Cat 2 BTE -Rechargeable'!M21</f>
        <v>65</v>
      </c>
      <c r="N68" s="79">
        <f>SUM(B68:M68)</f>
        <v>1127</v>
      </c>
    </row>
    <row r="69" spans="1:14" x14ac:dyDescent="0.2">
      <c r="A69" s="65" t="s">
        <v>24</v>
      </c>
      <c r="B69" s="79">
        <f>'Group 2 Cat 2 BTE -Rechargeable'!B22</f>
        <v>464</v>
      </c>
      <c r="C69" s="79">
        <f>'Group 2 Cat 2 BTE -Rechargeable'!C22</f>
        <v>469</v>
      </c>
      <c r="D69" s="79">
        <f>'Group 2 Cat 2 BTE -Rechargeable'!D22</f>
        <v>501</v>
      </c>
      <c r="E69" s="79">
        <f>'Group 2 Cat 2 BTE -Rechargeable'!E22</f>
        <v>457</v>
      </c>
      <c r="F69" s="79">
        <f>'Group 2 Cat 2 BTE -Rechargeable'!F22</f>
        <v>418</v>
      </c>
      <c r="G69" s="79">
        <f>'Group 2 Cat 2 BTE -Rechargeable'!G22</f>
        <v>437</v>
      </c>
      <c r="H69" s="79">
        <f>'Group 2 Cat 2 BTE -Rechargeable'!H22</f>
        <v>393</v>
      </c>
      <c r="I69" s="79">
        <f>'Group 2 Cat 2 BTE -Rechargeable'!I22</f>
        <v>412</v>
      </c>
      <c r="J69" s="79">
        <f>'Group 2 Cat 2 BTE -Rechargeable'!J22</f>
        <v>434</v>
      </c>
      <c r="K69" s="79">
        <f>'Group 2 Cat 2 BTE -Rechargeable'!K22</f>
        <v>386</v>
      </c>
      <c r="L69" s="79">
        <f>'Group 2 Cat 2 BTE -Rechargeable'!L22</f>
        <v>433</v>
      </c>
      <c r="M69" s="79">
        <f>'Group 2 Cat 2 BTE -Rechargeable'!M22</f>
        <v>348</v>
      </c>
      <c r="N69" s="79">
        <f>SUM(B69:M69)</f>
        <v>5152</v>
      </c>
    </row>
    <row r="70" spans="1:14" x14ac:dyDescent="0.2">
      <c r="A70" s="5" t="s">
        <v>1</v>
      </c>
      <c r="B70" s="79">
        <f>'Group 2 Cat 2 BTE -Rechargeable'!B23</f>
        <v>87</v>
      </c>
      <c r="C70" s="79">
        <f>+'Group 2 Cat 2 BTE -Rechargeable'!C23</f>
        <v>87</v>
      </c>
      <c r="D70" s="79">
        <f>+'Group 2 Cat 2 BTE -Rechargeable'!D23</f>
        <v>81</v>
      </c>
      <c r="E70" s="79">
        <f>+'Group 2 Cat 2 BTE -Rechargeable'!E23</f>
        <v>64</v>
      </c>
      <c r="F70" s="79">
        <f>+'Group 2 Cat 2 BTE -Rechargeable'!F23</f>
        <v>85</v>
      </c>
      <c r="G70" s="79">
        <f>+'Group 2 Cat 2 BTE -Rechargeable'!G23</f>
        <v>99</v>
      </c>
      <c r="H70" s="79">
        <f>+'Group 2 Cat 2 BTE -Rechargeable'!H23</f>
        <v>98</v>
      </c>
      <c r="I70" s="79">
        <f>+'Group 2 Cat 2 BTE -Rechargeable'!I23</f>
        <v>64</v>
      </c>
      <c r="J70" s="79">
        <f>+'Group 2 Cat 2 BTE -Rechargeable'!J23</f>
        <v>79</v>
      </c>
      <c r="K70" s="79">
        <f>+'Group 2 Cat 2 BTE -Rechargeable'!K23</f>
        <v>65</v>
      </c>
      <c r="L70" s="79">
        <f>+'Group 2 Cat 2 BTE -Rechargeable'!L23</f>
        <v>61</v>
      </c>
      <c r="M70" s="79">
        <f>+'Group 2 Cat 2 BTE -Rechargeable'!M23</f>
        <v>74</v>
      </c>
      <c r="N70" s="79">
        <f>SUM(B70:M70)</f>
        <v>944</v>
      </c>
    </row>
    <row r="71" spans="1:14" x14ac:dyDescent="0.2">
      <c r="A71" s="65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 x14ac:dyDescent="0.2">
      <c r="A72" s="66" t="s">
        <v>11</v>
      </c>
      <c r="B72" s="160">
        <f>SUM(B66:B70)</f>
        <v>887</v>
      </c>
      <c r="C72" s="160">
        <f>SUM(C66:C70)</f>
        <v>883</v>
      </c>
      <c r="D72" s="160">
        <f>SUM(D66:D70)</f>
        <v>875</v>
      </c>
      <c r="E72" s="160">
        <f>SUM(E66:E70)</f>
        <v>837</v>
      </c>
      <c r="F72" s="160">
        <f>SUM(F66:F70)</f>
        <v>876</v>
      </c>
      <c r="G72" s="160">
        <f t="shared" ref="G72:M72" si="13">SUM(G66:G70)</f>
        <v>936</v>
      </c>
      <c r="H72" s="160">
        <f>SUM(H66:H70)</f>
        <v>763</v>
      </c>
      <c r="I72" s="160">
        <f>SUM(I66:I70)</f>
        <v>874</v>
      </c>
      <c r="J72" s="160">
        <f t="shared" si="13"/>
        <v>909</v>
      </c>
      <c r="K72" s="160">
        <f t="shared" si="13"/>
        <v>843</v>
      </c>
      <c r="L72" s="160">
        <f t="shared" si="13"/>
        <v>870</v>
      </c>
      <c r="M72" s="160">
        <f t="shared" si="13"/>
        <v>742</v>
      </c>
      <c r="N72" s="160">
        <f>SUM(N66:N70)</f>
        <v>10295</v>
      </c>
    </row>
    <row r="73" spans="1:14" x14ac:dyDescent="0.2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</row>
    <row r="74" spans="1:14" x14ac:dyDescent="0.2">
      <c r="A74" s="107" t="s">
        <v>47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s="64" customFormat="1" x14ac:dyDescent="0.2">
      <c r="A75" s="62" t="s">
        <v>4</v>
      </c>
      <c r="B75" s="197" t="s">
        <v>73</v>
      </c>
      <c r="C75" s="197" t="s">
        <v>74</v>
      </c>
      <c r="D75" s="197" t="s">
        <v>75</v>
      </c>
      <c r="E75" s="197" t="s">
        <v>76</v>
      </c>
      <c r="F75" s="197" t="s">
        <v>77</v>
      </c>
      <c r="G75" s="197" t="s">
        <v>78</v>
      </c>
      <c r="H75" s="197" t="s">
        <v>79</v>
      </c>
      <c r="I75" s="197" t="s">
        <v>80</v>
      </c>
      <c r="J75" s="197" t="s">
        <v>81</v>
      </c>
      <c r="K75" s="197" t="s">
        <v>82</v>
      </c>
      <c r="L75" s="197" t="s">
        <v>83</v>
      </c>
      <c r="M75" s="197" t="s">
        <v>84</v>
      </c>
      <c r="N75" s="198" t="s">
        <v>0</v>
      </c>
    </row>
    <row r="76" spans="1:14" x14ac:dyDescent="0.2">
      <c r="A76" s="65" t="s">
        <v>8</v>
      </c>
      <c r="B76" s="149">
        <f>'Group 3 RIC'!B3</f>
        <v>287211.59999999998</v>
      </c>
      <c r="C76" s="149">
        <f>'Group 3 RIC'!C3</f>
        <v>366054</v>
      </c>
      <c r="D76" s="149">
        <f>'Group 3 RIC'!D3</f>
        <v>310864.32</v>
      </c>
      <c r="E76" s="150">
        <f>'Group 3 RIC'!E3</f>
        <v>323253.83999999997</v>
      </c>
      <c r="F76" s="149">
        <f>'Group 3 RIC'!F3</f>
        <v>282706.32</v>
      </c>
      <c r="G76" s="150">
        <f>'Group 3 RIC'!G3</f>
        <v>321376.64000000001</v>
      </c>
      <c r="H76" s="149">
        <f>'Group 3 RIC'!H3</f>
        <v>300727.43999999994</v>
      </c>
      <c r="I76" s="149">
        <f>'Group 3 RIC'!I3</f>
        <v>313867.83999999997</v>
      </c>
      <c r="J76" s="149">
        <f>'Group 3 RIC'!J3</f>
        <v>257927.27999999997</v>
      </c>
      <c r="K76" s="149">
        <f>'Group 3 RIC'!K3</f>
        <v>279327.35999999999</v>
      </c>
      <c r="L76" s="149">
        <f>'Group 3 RIC'!L3</f>
        <v>307109.92</v>
      </c>
      <c r="M76" s="149">
        <f>'Group 3 RIC'!M3</f>
        <v>257927.27999999997</v>
      </c>
      <c r="N76" s="149">
        <f>SUM(B76:M76)</f>
        <v>3608353.8399999989</v>
      </c>
    </row>
    <row r="77" spans="1:14" x14ac:dyDescent="0.2">
      <c r="A77" s="65" t="s">
        <v>9</v>
      </c>
      <c r="B77" s="149">
        <f>'Group 3 RIC'!B4</f>
        <v>634932.47999999998</v>
      </c>
      <c r="C77" s="149">
        <f>'Group 3 RIC'!C4</f>
        <v>599289.60000000009</v>
      </c>
      <c r="D77" s="150">
        <f>'Group 3 RIC'!D4</f>
        <v>553862.40000000002</v>
      </c>
      <c r="E77" s="150">
        <f>'Group 3 RIC'!E4</f>
        <v>685251.84</v>
      </c>
      <c r="F77" s="149">
        <f>'Group 3 RIC'!F4</f>
        <v>582865.91999999993</v>
      </c>
      <c r="G77" s="150">
        <f>'Group 3 RIC'!G4</f>
        <v>724389.12000000011</v>
      </c>
      <c r="H77" s="149">
        <f>'Group 3 RIC'!H4</f>
        <v>555609.59999999998</v>
      </c>
      <c r="I77" s="149">
        <f>'Group 3 RIC'!I4</f>
        <v>856477.44</v>
      </c>
      <c r="J77" s="149">
        <f>'Group 3 RIC'!J4</f>
        <v>656597.76000000001</v>
      </c>
      <c r="K77" s="149">
        <f>'Group 3 RIC'!K4</f>
        <v>625148.16000000003</v>
      </c>
      <c r="L77" s="149">
        <f>'Group 3 RIC'!L4</f>
        <v>736968.96</v>
      </c>
      <c r="M77" s="149">
        <f>'Group 3 RIC'!M4</f>
        <v>612568.31999999995</v>
      </c>
      <c r="N77" s="149">
        <f>SUM(B77:M77)</f>
        <v>7823961.6000000006</v>
      </c>
    </row>
    <row r="78" spans="1:14" x14ac:dyDescent="0.2">
      <c r="A78" s="65" t="s">
        <v>23</v>
      </c>
      <c r="B78" s="149">
        <f>'Group 3 RIC'!B5</f>
        <v>167731.20000000001</v>
      </c>
      <c r="C78" s="149">
        <f>'Group 3 RIC'!C5</f>
        <v>180311.04000000001</v>
      </c>
      <c r="D78" s="150">
        <f>'Group 3 RIC'!D5</f>
        <v>136281.60000000001</v>
      </c>
      <c r="E78" s="150">
        <f>'Group 3 RIC'!E5</f>
        <v>156549.12</v>
      </c>
      <c r="F78" s="149">
        <f>'Group 3 RIC'!F5</f>
        <v>154801.92000000001</v>
      </c>
      <c r="G78" s="150">
        <f>'Group 3 RIC'!G5</f>
        <v>164236.79999999999</v>
      </c>
      <c r="H78" s="149">
        <f>'Group 3 RIC'!H5</f>
        <v>150608.64000000001</v>
      </c>
      <c r="I78" s="149">
        <f>'Group 3 RIC'!I5</f>
        <v>125448.96000000001</v>
      </c>
      <c r="J78" s="149">
        <f>'Group 3 RIC'!J5</f>
        <v>121605.12</v>
      </c>
      <c r="K78" s="149">
        <f>'Group 3 RIC'!K5</f>
        <v>134534.39999999999</v>
      </c>
      <c r="L78" s="149">
        <f>'Group 3 RIC'!L5</f>
        <v>154103.04000000001</v>
      </c>
      <c r="M78" s="149">
        <f>'Group 3 RIC'!M5</f>
        <v>116363.52</v>
      </c>
      <c r="N78" s="149">
        <f>SUM(B78:M78)</f>
        <v>1762575.3599999999</v>
      </c>
    </row>
    <row r="79" spans="1:14" x14ac:dyDescent="0.2">
      <c r="A79" s="65" t="s">
        <v>24</v>
      </c>
      <c r="B79" s="149">
        <f>'Group 3 RIC'!B6</f>
        <v>1984207.8399999999</v>
      </c>
      <c r="C79" s="149">
        <f>'Group 3 RIC'!C6</f>
        <v>1671917.76</v>
      </c>
      <c r="D79" s="150">
        <f>'Group 3 RIC'!D6</f>
        <v>1452894.24</v>
      </c>
      <c r="E79" s="150">
        <f>'Group 3 RIC'!E6</f>
        <v>1595852</v>
      </c>
      <c r="F79" s="149">
        <f>'Group 3 RIC'!F6</f>
        <v>1436457.92</v>
      </c>
      <c r="G79" s="150">
        <f>'Group 3 RIC'!G6</f>
        <v>1588971.68</v>
      </c>
      <c r="H79" s="149">
        <f>'Group 3 RIC'!H6</f>
        <v>1346249.28</v>
      </c>
      <c r="I79" s="149">
        <f>'Group 3 RIC'!I6</f>
        <v>1430342.08</v>
      </c>
      <c r="J79" s="149">
        <f>'Group 3 RIC'!J6</f>
        <v>1175770.24</v>
      </c>
      <c r="K79" s="149">
        <f>'Group 3 RIC'!K6</f>
        <v>1092441.92</v>
      </c>
      <c r="L79" s="149">
        <f>'Group 3 RIC'!L6</f>
        <v>1399380.64</v>
      </c>
      <c r="M79" s="149">
        <f>'Group 3 RIC'!M6</f>
        <v>1153600.3199999998</v>
      </c>
      <c r="N79" s="149">
        <f>SUM(B79:M79)</f>
        <v>17328085.919999998</v>
      </c>
    </row>
    <row r="80" spans="1:14" x14ac:dyDescent="0.2">
      <c r="A80" s="65" t="s">
        <v>1</v>
      </c>
      <c r="B80" s="149">
        <f>'Group 3 RIC'!B7</f>
        <v>285143.04000000004</v>
      </c>
      <c r="C80" s="149">
        <f>'Group 3 RIC'!C7</f>
        <v>266622.71999999997</v>
      </c>
      <c r="D80" s="150">
        <f>'Group 3 RIC'!D7</f>
        <v>236221.44</v>
      </c>
      <c r="E80" s="150">
        <f>'Group 3 RIC'!E7</f>
        <v>237269.76000000001</v>
      </c>
      <c r="F80" s="149">
        <f>'Group 3 RIC'!F7</f>
        <v>225039.35999999999</v>
      </c>
      <c r="G80" s="150">
        <f>'Group 3 RIC'!G7</f>
        <v>262778.88</v>
      </c>
      <c r="H80" s="149">
        <f>'Group 3 RIC'!H7</f>
        <v>201626.88</v>
      </c>
      <c r="I80" s="149">
        <f>'Group 3 RIC'!I7</f>
        <v>140474.88</v>
      </c>
      <c r="J80" s="149">
        <f>'Group 3 RIC'!J7</f>
        <v>101687.03999999999</v>
      </c>
      <c r="K80" s="149">
        <f>'Group 3 RIC'!K7</f>
        <v>91553.279999999999</v>
      </c>
      <c r="L80" s="149">
        <f>'Group 3 RIC'!L7</f>
        <v>91902.720000000001</v>
      </c>
      <c r="M80" s="149">
        <f>'Group 3 RIC'!M7</f>
        <v>90504.959999999992</v>
      </c>
      <c r="N80" s="149">
        <f>SUM(B80:M80)</f>
        <v>2230824.9599999995</v>
      </c>
    </row>
    <row r="81" spans="1:15" x14ac:dyDescent="0.2">
      <c r="A81" s="65"/>
      <c r="B81" s="149"/>
      <c r="C81" s="149"/>
      <c r="D81" s="149"/>
      <c r="E81" s="150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5" x14ac:dyDescent="0.2">
      <c r="A82" s="66" t="s">
        <v>5</v>
      </c>
      <c r="B82" s="157">
        <f>SUM(B76:B81)</f>
        <v>3359226.16</v>
      </c>
      <c r="C82" s="157">
        <f>SUM(C76:C81)</f>
        <v>3084195.12</v>
      </c>
      <c r="D82" s="158">
        <f>SUM(D76:D81)</f>
        <v>2690124</v>
      </c>
      <c r="E82" s="158">
        <f>SUM(E76:E81)</f>
        <v>2998176.5599999996</v>
      </c>
      <c r="F82" s="157">
        <f>SUM(F76:F81)</f>
        <v>2681871.44</v>
      </c>
      <c r="G82" s="158">
        <f t="shared" ref="G82" si="14">SUM(G76:G81)</f>
        <v>3061753.12</v>
      </c>
      <c r="H82" s="157">
        <f>SUM(H76:H81)</f>
        <v>2554821.84</v>
      </c>
      <c r="I82" s="157">
        <f>SUM(I76:I81)</f>
        <v>2866611.1999999997</v>
      </c>
      <c r="J82" s="157">
        <f>SUM(J76:J81)</f>
        <v>2313587.44</v>
      </c>
      <c r="K82" s="157">
        <f>SUM(K76:K81)</f>
        <v>2223005.1199999996</v>
      </c>
      <c r="L82" s="157">
        <f t="shared" ref="L82" si="15">SUM(L76:L81)</f>
        <v>2689465.28</v>
      </c>
      <c r="M82" s="157">
        <f>SUM(M76:M81)</f>
        <v>2230964.3999999994</v>
      </c>
      <c r="N82" s="157">
        <f>SUM(N76:N81)</f>
        <v>32753801.68</v>
      </c>
      <c r="O82" s="67"/>
    </row>
    <row r="83" spans="1:15" ht="12.75" customHeight="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1:15" x14ac:dyDescent="0.2">
      <c r="A84" s="68" t="s">
        <v>19</v>
      </c>
      <c r="B84" s="197" t="s">
        <v>73</v>
      </c>
      <c r="C84" s="197" t="s">
        <v>74</v>
      </c>
      <c r="D84" s="197" t="s">
        <v>75</v>
      </c>
      <c r="E84" s="197" t="s">
        <v>76</v>
      </c>
      <c r="F84" s="197" t="s">
        <v>77</v>
      </c>
      <c r="G84" s="197" t="s">
        <v>78</v>
      </c>
      <c r="H84" s="197" t="s">
        <v>79</v>
      </c>
      <c r="I84" s="197" t="s">
        <v>80</v>
      </c>
      <c r="J84" s="197" t="s">
        <v>81</v>
      </c>
      <c r="K84" s="197" t="s">
        <v>82</v>
      </c>
      <c r="L84" s="197" t="s">
        <v>83</v>
      </c>
      <c r="M84" s="197" t="s">
        <v>84</v>
      </c>
      <c r="N84" s="198" t="s">
        <v>0</v>
      </c>
    </row>
    <row r="85" spans="1:15" x14ac:dyDescent="0.2">
      <c r="A85" s="65" t="s">
        <v>8</v>
      </c>
      <c r="B85" s="69">
        <f>'Group 3 RIC'!B22</f>
        <v>763</v>
      </c>
      <c r="C85" s="69">
        <f>'Group 3 RIC'!C22</f>
        <v>965</v>
      </c>
      <c r="D85" s="69">
        <f>'Group 3 RIC'!D22</f>
        <v>827</v>
      </c>
      <c r="E85" s="69">
        <f>'Group 3 RIC'!E22</f>
        <v>857</v>
      </c>
      <c r="F85" s="69">
        <f>'Group 3 RIC'!F22</f>
        <v>751</v>
      </c>
      <c r="G85" s="69">
        <f>'Group 3 RIC'!G22</f>
        <v>851</v>
      </c>
      <c r="H85" s="69">
        <f>'Group 3 RIC'!H22</f>
        <v>800</v>
      </c>
      <c r="I85" s="69">
        <f>'Group 3 RIC'!I22</f>
        <v>833</v>
      </c>
      <c r="J85" s="69">
        <f>'Group 3 RIC'!J22</f>
        <v>685</v>
      </c>
      <c r="K85" s="69">
        <f>'Group 3 RIC'!K22</f>
        <v>744</v>
      </c>
      <c r="L85" s="69">
        <f>'Group 3 RIC'!L22</f>
        <v>812</v>
      </c>
      <c r="M85" s="69">
        <f>'Group 3 RIC'!M22</f>
        <v>686</v>
      </c>
      <c r="N85" s="69">
        <f>SUM(B85:M85)</f>
        <v>9574</v>
      </c>
    </row>
    <row r="86" spans="1:15" x14ac:dyDescent="0.2">
      <c r="A86" s="65" t="s">
        <v>9</v>
      </c>
      <c r="B86" s="69">
        <f>'Group 3 RIC'!B23</f>
        <v>1810</v>
      </c>
      <c r="C86" s="69">
        <f>'Group 3 RIC'!C23</f>
        <v>1711</v>
      </c>
      <c r="D86" s="69">
        <f>'Group 3 RIC'!D23</f>
        <v>1571</v>
      </c>
      <c r="E86" s="69">
        <f>'Group 3 RIC'!E23</f>
        <v>1945</v>
      </c>
      <c r="F86" s="69">
        <f>'Group 3 RIC'!F23</f>
        <v>1662</v>
      </c>
      <c r="G86" s="69">
        <f>'Group 3 RIC'!G23</f>
        <v>2065</v>
      </c>
      <c r="H86" s="69">
        <f>'Group 3 RIC'!H23</f>
        <v>1587</v>
      </c>
      <c r="I86" s="69">
        <f>'Group 3 RIC'!I23</f>
        <v>2437</v>
      </c>
      <c r="J86" s="69">
        <f>'Group 3 RIC'!J23</f>
        <v>1867</v>
      </c>
      <c r="K86" s="69">
        <f>'Group 3 RIC'!K23</f>
        <v>1780</v>
      </c>
      <c r="L86" s="69">
        <f>'Group 3 RIC'!L23</f>
        <v>2101</v>
      </c>
      <c r="M86" s="69">
        <f>'Group 3 RIC'!M23</f>
        <v>1745</v>
      </c>
      <c r="N86" s="69">
        <f>SUM(B86:M86)</f>
        <v>22281</v>
      </c>
    </row>
    <row r="87" spans="1:15" x14ac:dyDescent="0.2">
      <c r="A87" s="65" t="s">
        <v>23</v>
      </c>
      <c r="B87" s="69">
        <f>'Group 3 RIC'!B24</f>
        <v>479</v>
      </c>
      <c r="C87" s="69">
        <f>'Group 3 RIC'!C24</f>
        <v>512</v>
      </c>
      <c r="D87" s="69">
        <f>'Group 3 RIC'!D24</f>
        <v>386</v>
      </c>
      <c r="E87" s="69">
        <f>'Group 3 RIC'!E24</f>
        <v>446</v>
      </c>
      <c r="F87" s="69">
        <f>'Group 3 RIC'!F24</f>
        <v>443</v>
      </c>
      <c r="G87" s="69">
        <f>'Group 3 RIC'!G24</f>
        <v>469</v>
      </c>
      <c r="H87" s="69">
        <f>'Group 3 RIC'!H24</f>
        <v>431</v>
      </c>
      <c r="I87" s="69">
        <f>'Group 3 RIC'!I24</f>
        <v>359</v>
      </c>
      <c r="J87" s="69">
        <f>'Group 3 RIC'!J24</f>
        <v>348</v>
      </c>
      <c r="K87" s="69">
        <f>'Group 3 RIC'!K24</f>
        <v>383</v>
      </c>
      <c r="L87" s="69">
        <f>'Group 3 RIC'!L24</f>
        <v>441</v>
      </c>
      <c r="M87" s="69">
        <f>'Group 3 RIC'!M24</f>
        <v>327</v>
      </c>
      <c r="N87" s="69">
        <f>SUM(B87:M87)</f>
        <v>5024</v>
      </c>
    </row>
    <row r="88" spans="1:15" x14ac:dyDescent="0.2">
      <c r="A88" s="65" t="s">
        <v>24</v>
      </c>
      <c r="B88" s="69">
        <f>'Group 3 RIC'!B25</f>
        <v>5181</v>
      </c>
      <c r="C88" s="69">
        <f>'Group 3 RIC'!C25</f>
        <v>4362</v>
      </c>
      <c r="D88" s="69">
        <f>'Group 3 RIC'!D25</f>
        <v>3800</v>
      </c>
      <c r="E88" s="69">
        <f>'Group 3 RIC'!E25</f>
        <v>4172</v>
      </c>
      <c r="F88" s="69">
        <f>'Group 3 RIC'!F25</f>
        <v>3748</v>
      </c>
      <c r="G88" s="69">
        <f>'Group 3 RIC'!G25</f>
        <v>4153</v>
      </c>
      <c r="H88" s="69">
        <f>'Group 3 RIC'!H25</f>
        <v>3516</v>
      </c>
      <c r="I88" s="69">
        <f>'Group 3 RIC'!I25</f>
        <v>3734</v>
      </c>
      <c r="J88" s="69">
        <f>'Group 3 RIC'!J25</f>
        <v>3071</v>
      </c>
      <c r="K88" s="69">
        <f>'Group 3 RIC'!K25</f>
        <v>2852</v>
      </c>
      <c r="L88" s="69">
        <f>'Group 3 RIC'!L25</f>
        <v>3653</v>
      </c>
      <c r="M88" s="69">
        <f>'Group 3 RIC'!M25</f>
        <v>3012</v>
      </c>
      <c r="N88" s="69">
        <f>SUM(B88:M88)</f>
        <v>45254</v>
      </c>
    </row>
    <row r="89" spans="1:15" x14ac:dyDescent="0.2">
      <c r="A89" s="65" t="s">
        <v>1</v>
      </c>
      <c r="B89" s="69">
        <f>'Group 3 RIC'!B26</f>
        <v>816</v>
      </c>
      <c r="C89" s="69">
        <f>'Group 3 RIC'!C26</f>
        <v>763</v>
      </c>
      <c r="D89" s="69">
        <f>'Group 3 RIC'!D26</f>
        <v>673</v>
      </c>
      <c r="E89" s="69">
        <f>'Group 3 RIC'!E26</f>
        <v>675</v>
      </c>
      <c r="F89" s="69">
        <f>'Group 3 RIC'!F26</f>
        <v>639</v>
      </c>
      <c r="G89" s="69">
        <f>'Group 3 RIC'!G26</f>
        <v>750</v>
      </c>
      <c r="H89" s="69">
        <f>'Group 3 RIC'!H26</f>
        <v>571</v>
      </c>
      <c r="I89" s="69">
        <f>'Group 3 RIC'!I26</f>
        <v>400</v>
      </c>
      <c r="J89" s="69">
        <f>'Group 3 RIC'!J26</f>
        <v>287</v>
      </c>
      <c r="K89" s="69">
        <f>'Group 3 RIC'!K26</f>
        <v>262</v>
      </c>
      <c r="L89" s="69">
        <f>'Group 3 RIC'!L26</f>
        <v>263</v>
      </c>
      <c r="M89" s="69">
        <f>'Group 3 RIC'!M26</f>
        <v>259</v>
      </c>
      <c r="N89" s="69">
        <f>SUM(B89:M89)</f>
        <v>6358</v>
      </c>
    </row>
    <row r="90" spans="1:15" x14ac:dyDescent="0.2">
      <c r="A90" s="65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5" x14ac:dyDescent="0.2">
      <c r="A91" s="66" t="s">
        <v>11</v>
      </c>
      <c r="B91" s="159">
        <f>SUM(B85:B90)</f>
        <v>9049</v>
      </c>
      <c r="C91" s="159">
        <f>SUM(C85:C90)</f>
        <v>8313</v>
      </c>
      <c r="D91" s="159">
        <f>SUM(D85:D90)</f>
        <v>7257</v>
      </c>
      <c r="E91" s="159">
        <f>SUM(E85:E90)</f>
        <v>8095</v>
      </c>
      <c r="F91" s="159">
        <f>SUM(F85:F90)</f>
        <v>7243</v>
      </c>
      <c r="G91" s="159">
        <f t="shared" ref="G91" si="16">SUM(G85:G90)</f>
        <v>8288</v>
      </c>
      <c r="H91" s="159">
        <f>SUM(H85:H90)</f>
        <v>6905</v>
      </c>
      <c r="I91" s="159">
        <f>SUM(I85:I90)</f>
        <v>7763</v>
      </c>
      <c r="J91" s="159">
        <f>SUM(J85:J90)</f>
        <v>6258</v>
      </c>
      <c r="K91" s="159">
        <f>SUM(K85:K90)</f>
        <v>6021</v>
      </c>
      <c r="L91" s="159">
        <f t="shared" ref="L91" si="17">SUM(L85:L90)</f>
        <v>7270</v>
      </c>
      <c r="M91" s="159">
        <f>SUM(M85:M90)</f>
        <v>6029</v>
      </c>
      <c r="N91" s="159">
        <f>SUM(N85:N90)</f>
        <v>88491</v>
      </c>
    </row>
    <row r="92" spans="1:15" ht="12.75" customHeight="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1:15" x14ac:dyDescent="0.2">
      <c r="A93" s="117" t="s">
        <v>38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6"/>
    </row>
    <row r="94" spans="1:15" x14ac:dyDescent="0.2">
      <c r="A94" s="62" t="s">
        <v>4</v>
      </c>
      <c r="B94" s="197" t="s">
        <v>73</v>
      </c>
      <c r="C94" s="197" t="s">
        <v>74</v>
      </c>
      <c r="D94" s="197" t="s">
        <v>75</v>
      </c>
      <c r="E94" s="197" t="s">
        <v>76</v>
      </c>
      <c r="F94" s="197" t="s">
        <v>77</v>
      </c>
      <c r="G94" s="197" t="s">
        <v>78</v>
      </c>
      <c r="H94" s="197" t="s">
        <v>79</v>
      </c>
      <c r="I94" s="197" t="s">
        <v>80</v>
      </c>
      <c r="J94" s="197" t="s">
        <v>81</v>
      </c>
      <c r="K94" s="197" t="s">
        <v>82</v>
      </c>
      <c r="L94" s="197" t="s">
        <v>83</v>
      </c>
      <c r="M94" s="197" t="s">
        <v>84</v>
      </c>
      <c r="N94" s="198" t="s">
        <v>0</v>
      </c>
    </row>
    <row r="95" spans="1:15" x14ac:dyDescent="0.2">
      <c r="A95" s="5" t="s">
        <v>8</v>
      </c>
      <c r="B95" s="150">
        <f>'Group 3- RIC - R'!B3</f>
        <v>2004330</v>
      </c>
      <c r="C95" s="149">
        <f>'Group 3- RIC - R'!C3</f>
        <v>2480476</v>
      </c>
      <c r="D95" s="149">
        <f>'Group 3- RIC - R'!D3</f>
        <v>2231111</v>
      </c>
      <c r="E95" s="150">
        <f>'Group 3- RIC - R'!E3</f>
        <v>2380259.5</v>
      </c>
      <c r="F95" s="149">
        <f>'Group 3- RIC - R'!F3</f>
        <v>2231581.5</v>
      </c>
      <c r="G95" s="149">
        <f>'Group 3- RIC - R'!G3</f>
        <v>2763246.5</v>
      </c>
      <c r="H95" s="149">
        <f>'Group 3- RIC - R'!H3</f>
        <v>2261223</v>
      </c>
      <c r="I95" s="149">
        <f>'Group 3- RIC - R'!I3</f>
        <v>2807003</v>
      </c>
      <c r="J95" s="149">
        <f>'Group 3- RIC - R'!J3</f>
        <v>2601865</v>
      </c>
      <c r="K95" s="149">
        <f>'Group 3- RIC - R'!K3</f>
        <v>2503530.5</v>
      </c>
      <c r="L95" s="149">
        <f>'Group 3- RIC - R'!L3</f>
        <v>3063896</v>
      </c>
      <c r="M95" s="149">
        <f>'Group 3- RIC - R'!M3</f>
        <v>2630095</v>
      </c>
      <c r="N95" s="149">
        <f>SUM(B95:M95)</f>
        <v>29958617</v>
      </c>
    </row>
    <row r="96" spans="1:15" x14ac:dyDescent="0.2">
      <c r="A96" s="5" t="s">
        <v>9</v>
      </c>
      <c r="B96" s="150">
        <f>'Group 3- RIC - R'!B4</f>
        <v>4078838.4</v>
      </c>
      <c r="C96" s="149">
        <f>'Group 3- RIC - R'!C4</f>
        <v>4202452.8</v>
      </c>
      <c r="D96" s="150">
        <f>'Group 3- RIC - R'!D4</f>
        <v>4036032</v>
      </c>
      <c r="E96" s="150">
        <f>'Group 3- RIC - R'!E4</f>
        <v>4567180.8</v>
      </c>
      <c r="F96" s="149">
        <f>'Group 3- RIC - R'!F4</f>
        <v>4551456</v>
      </c>
      <c r="G96" s="149">
        <f>'Group 3- RIC - R'!G4</f>
        <v>5406273.5999999996</v>
      </c>
      <c r="H96" s="149">
        <f>'Group 3- RIC - R'!H4</f>
        <v>4447060.8</v>
      </c>
      <c r="I96" s="149">
        <f>'Group 3- RIC - R'!I4</f>
        <v>6561609.6000000006</v>
      </c>
      <c r="J96" s="149">
        <f>'Group 3- RIC - R'!J4</f>
        <v>5633846.4000000004</v>
      </c>
      <c r="K96" s="149">
        <f>'Group 3- RIC - R'!K4</f>
        <v>5500622.4000000004</v>
      </c>
      <c r="L96" s="149">
        <f>'Group 3- RIC - R'!L4</f>
        <v>6752491.2000000002</v>
      </c>
      <c r="M96" s="149">
        <f>'Group 3- RIC - R'!M4</f>
        <v>5798956.7999999998</v>
      </c>
      <c r="N96" s="149">
        <f>SUM(B96:M96)</f>
        <v>61536820.799999997</v>
      </c>
    </row>
    <row r="97" spans="1:14" x14ac:dyDescent="0.2">
      <c r="A97" s="78" t="s">
        <v>23</v>
      </c>
      <c r="B97" s="150">
        <f>'Group 3- RIC - R'!B5</f>
        <v>1297732.8</v>
      </c>
      <c r="C97" s="149">
        <f>'Group 3- RIC - R'!C5</f>
        <v>1582089.5999999999</v>
      </c>
      <c r="D97" s="150">
        <f>'Group 3- RIC - R'!D5</f>
        <v>1516132.8</v>
      </c>
      <c r="E97" s="150">
        <f>'Group 3- RIC - R'!E5</f>
        <v>1618780.7999999998</v>
      </c>
      <c r="F97" s="149">
        <f>'Group 3- RIC - R'!F5</f>
        <v>1497787.2</v>
      </c>
      <c r="G97" s="149">
        <f>'Group 3- RIC - R'!G5</f>
        <v>1859894.4000000001</v>
      </c>
      <c r="H97" s="149">
        <f>'Group 3- RIC - R'!H5</f>
        <v>1439256</v>
      </c>
      <c r="I97" s="149">
        <f>'Group 3- RIC - R'!I5</f>
        <v>1690416</v>
      </c>
      <c r="J97" s="149">
        <f>'Group 3- RIC - R'!J5</f>
        <v>1521811.2</v>
      </c>
      <c r="K97" s="149">
        <f>'Group 3- RIC - R'!K5</f>
        <v>1469832</v>
      </c>
      <c r="L97" s="149">
        <f>'Group 3- RIC - R'!L5</f>
        <v>1811846.4</v>
      </c>
      <c r="M97" s="149">
        <f>'Group 3- RIC - R'!M5</f>
        <v>1588204.8</v>
      </c>
      <c r="N97" s="149">
        <f>SUM(B97:M97)</f>
        <v>18893784</v>
      </c>
    </row>
    <row r="98" spans="1:14" x14ac:dyDescent="0.2">
      <c r="A98" s="65" t="s">
        <v>24</v>
      </c>
      <c r="B98" s="150">
        <f>'Group 3- RIC - R'!B6</f>
        <v>12963627.6</v>
      </c>
      <c r="C98" s="149">
        <f>'Group 3- RIC - R'!C6</f>
        <v>14443901.779999999</v>
      </c>
      <c r="D98" s="150">
        <f>'Group 3- RIC - R'!D6</f>
        <v>13191507.560000001</v>
      </c>
      <c r="E98" s="150">
        <f>'Group 3- RIC - R'!E6</f>
        <v>14765392.18</v>
      </c>
      <c r="F98" s="149">
        <f>'Group 3- RIC - R'!F6</f>
        <v>14168271.039999999</v>
      </c>
      <c r="G98" s="149">
        <f>'Group 3- RIC - R'!G6</f>
        <v>16598833.02</v>
      </c>
      <c r="H98" s="149">
        <f>'Group 3- RIC - R'!H6</f>
        <v>14516709.899999999</v>
      </c>
      <c r="I98" s="149">
        <f>'Group 3- RIC - R'!I6</f>
        <v>15513330.139999999</v>
      </c>
      <c r="J98" s="149">
        <f>'Group 3- RIC - R'!J6</f>
        <v>13893113.08</v>
      </c>
      <c r="K98" s="149">
        <f>'Group 3- RIC - R'!K6</f>
        <v>13894531.42</v>
      </c>
      <c r="L98" s="149">
        <f>'Group 3- RIC - R'!L6</f>
        <v>16834277.460000001</v>
      </c>
      <c r="M98" s="149">
        <f>'Group 3- RIC - R'!M6</f>
        <v>14847655.9</v>
      </c>
      <c r="N98" s="149">
        <f>SUM(B98:M98)</f>
        <v>175631151.07999998</v>
      </c>
    </row>
    <row r="99" spans="1:14" x14ac:dyDescent="0.2">
      <c r="A99" s="78" t="s">
        <v>1</v>
      </c>
      <c r="B99" s="150">
        <f>'Group 3- RIC - R'!B7</f>
        <v>966638.4</v>
      </c>
      <c r="C99" s="149">
        <f>'Group 3- RIC - R'!C7</f>
        <v>989788.8</v>
      </c>
      <c r="D99" s="150">
        <f>'Group 3- RIC - R'!D7</f>
        <v>931257.6</v>
      </c>
      <c r="E99" s="150">
        <f>'Group 3- RIC - R'!E7</f>
        <v>985857.6</v>
      </c>
      <c r="F99" s="149">
        <f>'Group 3- RIC - R'!F7</f>
        <v>986294.4</v>
      </c>
      <c r="G99" s="149">
        <f>'Group 3- RIC - R'!G7</f>
        <v>1132622.3999999999</v>
      </c>
      <c r="H99" s="149">
        <f>'Group 3- RIC - R'!H7</f>
        <v>860496</v>
      </c>
      <c r="I99" s="149">
        <f>'Group 3- RIC - R'!I7</f>
        <v>1789132.8</v>
      </c>
      <c r="J99" s="149">
        <f>'Group 3- RIC - R'!J7</f>
        <v>1561123.2</v>
      </c>
      <c r="K99" s="149">
        <f>'Group 3- RIC - R'!K7</f>
        <v>1315204.7999999998</v>
      </c>
      <c r="L99" s="149">
        <f>'Group 3- RIC - R'!L7</f>
        <v>1515259.2</v>
      </c>
      <c r="M99" s="149">
        <f>'Group 3- RIC - R'!M7</f>
        <v>1203820.8</v>
      </c>
      <c r="N99" s="149">
        <f>SUM(B99:M99)</f>
        <v>14237496</v>
      </c>
    </row>
    <row r="100" spans="1:14" x14ac:dyDescent="0.2">
      <c r="A100" s="78"/>
      <c r="B100" s="150"/>
      <c r="C100" s="149"/>
      <c r="D100" s="150"/>
      <c r="E100" s="150"/>
      <c r="F100" s="149"/>
      <c r="G100" s="149"/>
      <c r="H100" s="149"/>
      <c r="I100" s="149"/>
      <c r="J100" s="149"/>
      <c r="K100" s="149"/>
      <c r="L100" s="149"/>
      <c r="M100" s="149"/>
      <c r="N100" s="149"/>
    </row>
    <row r="101" spans="1:14" x14ac:dyDescent="0.2">
      <c r="A101" s="66" t="s">
        <v>5</v>
      </c>
      <c r="B101" s="158">
        <f>SUM(B95:B99)</f>
        <v>21311167.199999999</v>
      </c>
      <c r="C101" s="158">
        <f>SUM(C95:C99)</f>
        <v>23698708.98</v>
      </c>
      <c r="D101" s="158">
        <f>SUM(D95:D99)</f>
        <v>21906040.960000001</v>
      </c>
      <c r="E101" s="158">
        <f>SUM(E95:E99)</f>
        <v>24317470.880000003</v>
      </c>
      <c r="F101" s="157">
        <f>SUM(F95:F99)</f>
        <v>23435390.139999997</v>
      </c>
      <c r="G101" s="157">
        <f t="shared" ref="G101:L101" si="18">SUM(G95:G99)</f>
        <v>27760869.919999998</v>
      </c>
      <c r="H101" s="157">
        <f>SUM(H95:H99)</f>
        <v>23524745.699999999</v>
      </c>
      <c r="I101" s="157">
        <f>SUM(I95:I99)</f>
        <v>28361491.540000003</v>
      </c>
      <c r="J101" s="157">
        <f>SUM(J95:J99)</f>
        <v>25211758.879999999</v>
      </c>
      <c r="K101" s="157">
        <f>SUM(K95:K99)</f>
        <v>24683721.120000001</v>
      </c>
      <c r="L101" s="157">
        <f t="shared" si="18"/>
        <v>29977770.260000002</v>
      </c>
      <c r="M101" s="157">
        <f>SUM(M95:M99)</f>
        <v>26068733.300000001</v>
      </c>
      <c r="N101" s="157">
        <f>SUM(N95:N99)</f>
        <v>300257868.88</v>
      </c>
    </row>
    <row r="102" spans="1:14" x14ac:dyDescent="0.2">
      <c r="A102" s="101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3"/>
    </row>
    <row r="103" spans="1:14" x14ac:dyDescent="0.2">
      <c r="A103" s="68" t="s">
        <v>19</v>
      </c>
      <c r="B103" s="197" t="s">
        <v>73</v>
      </c>
      <c r="C103" s="197" t="s">
        <v>74</v>
      </c>
      <c r="D103" s="197" t="s">
        <v>75</v>
      </c>
      <c r="E103" s="197" t="s">
        <v>76</v>
      </c>
      <c r="F103" s="197" t="s">
        <v>77</v>
      </c>
      <c r="G103" s="197" t="s">
        <v>78</v>
      </c>
      <c r="H103" s="197" t="s">
        <v>79</v>
      </c>
      <c r="I103" s="197" t="s">
        <v>80</v>
      </c>
      <c r="J103" s="197" t="s">
        <v>81</v>
      </c>
      <c r="K103" s="197" t="s">
        <v>82</v>
      </c>
      <c r="L103" s="197" t="s">
        <v>83</v>
      </c>
      <c r="M103" s="197" t="s">
        <v>84</v>
      </c>
      <c r="N103" s="198" t="s">
        <v>0</v>
      </c>
    </row>
    <row r="104" spans="1:14" s="119" customFormat="1" x14ac:dyDescent="0.2">
      <c r="A104" s="118" t="s">
        <v>8</v>
      </c>
      <c r="B104" s="156">
        <f>'Group 3- RIC - R'!B19</f>
        <v>4250</v>
      </c>
      <c r="C104" s="156">
        <f>'Group 3- RIC - R'!C19</f>
        <v>5269</v>
      </c>
      <c r="D104" s="156">
        <f>'Group 3- RIC - R'!D19</f>
        <v>4733</v>
      </c>
      <c r="E104" s="156">
        <f>'Group 3- RIC - R'!E19</f>
        <v>5052</v>
      </c>
      <c r="F104" s="156">
        <f>'Group 3- RIC - R'!F19</f>
        <v>4727</v>
      </c>
      <c r="G104" s="156">
        <f>'Group 3- RIC - R'!G19</f>
        <v>5867</v>
      </c>
      <c r="H104" s="156">
        <f>'Group 3- RIC - R'!H19</f>
        <v>4803</v>
      </c>
      <c r="I104" s="156">
        <f>'Group 3- RIC - R'!I19</f>
        <v>5951</v>
      </c>
      <c r="J104" s="156">
        <f>'Group 3- RIC - R'!J19</f>
        <v>5522</v>
      </c>
      <c r="K104" s="156">
        <f>'Group 3- RIC - R'!K19</f>
        <v>5311</v>
      </c>
      <c r="L104" s="156">
        <f>'Group 3- RIC - R'!L19</f>
        <v>6491</v>
      </c>
      <c r="M104" s="156">
        <f>'Group 3- RIC - R'!M19</f>
        <v>5584</v>
      </c>
      <c r="N104" s="156">
        <f>'Group 3- RIC - R'!N19</f>
        <v>63560</v>
      </c>
    </row>
    <row r="105" spans="1:14" s="119" customFormat="1" x14ac:dyDescent="0.2">
      <c r="A105" s="118" t="s">
        <v>9</v>
      </c>
      <c r="B105" s="156">
        <f>'Group 3- RIC - R'!B20</f>
        <v>9333</v>
      </c>
      <c r="C105" s="156">
        <f>'Group 3- RIC - R'!C20</f>
        <v>9597</v>
      </c>
      <c r="D105" s="156">
        <f>'Group 3- RIC - R'!D20</f>
        <v>9232</v>
      </c>
      <c r="E105" s="156">
        <f>'Group 3- RIC - R'!E20</f>
        <v>10441</v>
      </c>
      <c r="F105" s="156">
        <f>'Group 3- RIC - R'!F20</f>
        <v>10402</v>
      </c>
      <c r="G105" s="156">
        <f>'Group 3- RIC - R'!G20</f>
        <v>12349</v>
      </c>
      <c r="H105" s="156">
        <f>'Group 3- RIC - R'!H20</f>
        <v>10160</v>
      </c>
      <c r="I105" s="156">
        <f>'Group 3- RIC - R'!I20</f>
        <v>14989</v>
      </c>
      <c r="J105" s="156">
        <f>'Group 3- RIC - R'!J20</f>
        <v>12873</v>
      </c>
      <c r="K105" s="156">
        <f>'Group 3- RIC - R'!K20</f>
        <v>12571</v>
      </c>
      <c r="L105" s="156">
        <f>'Group 3- RIC - R'!L20</f>
        <v>15434</v>
      </c>
      <c r="M105" s="156">
        <f>'Group 3- RIC - R'!M20</f>
        <v>13241</v>
      </c>
      <c r="N105" s="156">
        <f>'Group 3- RIC - R'!N20</f>
        <v>140622</v>
      </c>
    </row>
    <row r="106" spans="1:14" s="119" customFormat="1" x14ac:dyDescent="0.2">
      <c r="A106" s="120" t="s">
        <v>23</v>
      </c>
      <c r="B106" s="156">
        <f>'Group 3- RIC - R'!B21</f>
        <v>2965</v>
      </c>
      <c r="C106" s="156">
        <f>'Group 3- RIC - R'!C21</f>
        <v>3612</v>
      </c>
      <c r="D106" s="156">
        <f>'Group 3- RIC - R'!D21</f>
        <v>3467</v>
      </c>
      <c r="E106" s="156">
        <f>'Group 3- RIC - R'!E21</f>
        <v>3696</v>
      </c>
      <c r="F106" s="156">
        <f>'Group 3- RIC - R'!F21</f>
        <v>3429</v>
      </c>
      <c r="G106" s="156">
        <f>'Group 3- RIC - R'!G21</f>
        <v>4233</v>
      </c>
      <c r="H106" s="156">
        <f>'Group 3- RIC - R'!H21</f>
        <v>3289</v>
      </c>
      <c r="I106" s="156">
        <f>'Group 3- RIC - R'!I21</f>
        <v>3862</v>
      </c>
      <c r="J106" s="156">
        <f>'Group 3- RIC - R'!J21</f>
        <v>3470</v>
      </c>
      <c r="K106" s="156">
        <f>'Group 3- RIC - R'!K21</f>
        <v>3352</v>
      </c>
      <c r="L106" s="156">
        <f>'Group 3- RIC - R'!L21</f>
        <v>4133</v>
      </c>
      <c r="M106" s="156">
        <f>'Group 3- RIC - R'!M21</f>
        <v>3633</v>
      </c>
      <c r="N106" s="156">
        <f>SUM(B106:M106)</f>
        <v>43141</v>
      </c>
    </row>
    <row r="107" spans="1:14" s="119" customFormat="1" x14ac:dyDescent="0.2">
      <c r="A107" s="120" t="s">
        <v>24</v>
      </c>
      <c r="B107" s="156">
        <f>'Group 3- RIC - R'!B22</f>
        <v>27384</v>
      </c>
      <c r="C107" s="156">
        <f>'Group 3- RIC - R'!C22</f>
        <v>30519</v>
      </c>
      <c r="D107" s="156">
        <f>'Group 3- RIC - R'!D22</f>
        <v>27862</v>
      </c>
      <c r="E107" s="156">
        <f>'Group 3- RIC - R'!E22</f>
        <v>31204</v>
      </c>
      <c r="F107" s="156">
        <f>'Group 3- RIC - R'!F22</f>
        <v>29925</v>
      </c>
      <c r="G107" s="156">
        <f>'Group 3- RIC - R'!G22</f>
        <v>35081</v>
      </c>
      <c r="H107" s="156">
        <f>'Group 3- RIC - R'!H22</f>
        <v>30662</v>
      </c>
      <c r="I107" s="156">
        <f>'Group 3- RIC - R'!I22</f>
        <v>32780</v>
      </c>
      <c r="J107" s="156">
        <f>'Group 3- RIC - R'!J22</f>
        <v>29338</v>
      </c>
      <c r="K107" s="156">
        <f>'Group 3- RIC - R'!K22</f>
        <v>29350</v>
      </c>
      <c r="L107" s="156">
        <f>'Group 3- RIC - R'!L22</f>
        <v>35546</v>
      </c>
      <c r="M107" s="156">
        <f>'Group 3- RIC - R'!M22</f>
        <v>31381</v>
      </c>
      <c r="N107" s="156">
        <f>SUM(B107:M107)</f>
        <v>371032</v>
      </c>
    </row>
    <row r="108" spans="1:14" s="119" customFormat="1" x14ac:dyDescent="0.2">
      <c r="A108" s="120" t="s">
        <v>1</v>
      </c>
      <c r="B108" s="156">
        <f>'Group 3- RIC - R'!B23</f>
        <v>2204</v>
      </c>
      <c r="C108" s="156">
        <f>'Group 3- RIC - R'!C23</f>
        <v>2264</v>
      </c>
      <c r="D108" s="156">
        <f>'Group 3- RIC - R'!D23</f>
        <v>2131</v>
      </c>
      <c r="E108" s="156">
        <f>'Group 3- RIC - R'!E23</f>
        <v>2253</v>
      </c>
      <c r="F108" s="156">
        <f>'Group 3- RIC - R'!F23</f>
        <v>2254</v>
      </c>
      <c r="G108" s="156">
        <f>'Group 3- RIC - R'!G23</f>
        <v>2589</v>
      </c>
      <c r="H108" s="156">
        <f>'Group 3- RIC - R'!H23</f>
        <v>1966</v>
      </c>
      <c r="I108" s="156">
        <f>'Group 3- RIC - R'!I23</f>
        <v>4078</v>
      </c>
      <c r="J108" s="156">
        <f>'Group 3- RIC - R'!J23</f>
        <v>3565</v>
      </c>
      <c r="K108" s="156">
        <f>'Group 3- RIC - R'!K23</f>
        <v>3005</v>
      </c>
      <c r="L108" s="156">
        <f>'Group 3- RIC - R'!L23</f>
        <v>3467</v>
      </c>
      <c r="M108" s="156">
        <f>'Group 3- RIC - R'!M23</f>
        <v>2754</v>
      </c>
      <c r="N108" s="156">
        <f>SUM(B108:M108)</f>
        <v>32530</v>
      </c>
    </row>
    <row r="109" spans="1:14" s="119" customFormat="1" x14ac:dyDescent="0.2">
      <c r="A109" s="120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</row>
    <row r="110" spans="1:14" s="119" customFormat="1" x14ac:dyDescent="0.2">
      <c r="A110" s="121" t="s">
        <v>11</v>
      </c>
      <c r="B110" s="161">
        <f>SUM(B104:B108)</f>
        <v>46136</v>
      </c>
      <c r="C110" s="161">
        <f>SUM(C104:C108)</f>
        <v>51261</v>
      </c>
      <c r="D110" s="161">
        <f>SUM(D104:D108)</f>
        <v>47425</v>
      </c>
      <c r="E110" s="161">
        <f>SUM(E104:E108)</f>
        <v>52646</v>
      </c>
      <c r="F110" s="161">
        <f>SUM(F104:F108)</f>
        <v>50737</v>
      </c>
      <c r="G110" s="161">
        <f t="shared" ref="G110:L110" si="19">SUM(G104:G108)</f>
        <v>60119</v>
      </c>
      <c r="H110" s="161">
        <f>SUM(H104:H108)</f>
        <v>50880</v>
      </c>
      <c r="I110" s="161">
        <f>SUM(I104:I108)</f>
        <v>61660</v>
      </c>
      <c r="J110" s="161">
        <f>SUM(J104:J108)</f>
        <v>54768</v>
      </c>
      <c r="K110" s="161">
        <f>SUM(K104:K108)</f>
        <v>53589</v>
      </c>
      <c r="L110" s="161">
        <f t="shared" si="19"/>
        <v>65071</v>
      </c>
      <c r="M110" s="161">
        <f>SUM(M104:M108)</f>
        <v>56593</v>
      </c>
      <c r="N110" s="161">
        <f>SUM(N104:N108)</f>
        <v>650885</v>
      </c>
    </row>
    <row r="111" spans="1:14" ht="12.75" customHeight="1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1:14" x14ac:dyDescent="0.2">
      <c r="A112" s="97" t="s">
        <v>21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1:14" x14ac:dyDescent="0.2">
      <c r="A113" s="62" t="s">
        <v>4</v>
      </c>
      <c r="B113" s="197" t="s">
        <v>73</v>
      </c>
      <c r="C113" s="197" t="s">
        <v>74</v>
      </c>
      <c r="D113" s="197" t="s">
        <v>75</v>
      </c>
      <c r="E113" s="197" t="s">
        <v>76</v>
      </c>
      <c r="F113" s="197" t="s">
        <v>77</v>
      </c>
      <c r="G113" s="197" t="s">
        <v>78</v>
      </c>
      <c r="H113" s="197" t="s">
        <v>79</v>
      </c>
      <c r="I113" s="197" t="s">
        <v>80</v>
      </c>
      <c r="J113" s="197" t="s">
        <v>81</v>
      </c>
      <c r="K113" s="197" t="s">
        <v>82</v>
      </c>
      <c r="L113" s="197" t="s">
        <v>83</v>
      </c>
      <c r="M113" s="197" t="s">
        <v>84</v>
      </c>
      <c r="N113" s="198" t="s">
        <v>0</v>
      </c>
    </row>
    <row r="114" spans="1:14" x14ac:dyDescent="0.2">
      <c r="A114" s="65" t="s">
        <v>8</v>
      </c>
      <c r="B114" s="149">
        <f>'Group 4 Wireless'!B40</f>
        <v>153509.20000000001</v>
      </c>
      <c r="C114" s="149">
        <f>'Group 4 Wireless'!C40</f>
        <v>188281.60000000001</v>
      </c>
      <c r="D114" s="149">
        <f>'Group 4 Wireless'!D40</f>
        <v>176300.79999999999</v>
      </c>
      <c r="E114" s="149">
        <f>'Group 4 Wireless'!E40</f>
        <v>186149.6</v>
      </c>
      <c r="F114" s="150">
        <f>'Group 4 Wireless'!F40</f>
        <v>176945.6</v>
      </c>
      <c r="G114" s="150">
        <f>'Group 4 Wireless'!G40</f>
        <v>200782.4</v>
      </c>
      <c r="H114" s="149">
        <f>'Group 4 Wireless'!H40</f>
        <v>168214.8</v>
      </c>
      <c r="I114" s="149">
        <f>'Group 4 Wireless'!I40</f>
        <v>190751.59999999998</v>
      </c>
      <c r="J114" s="149">
        <f>'Group 4 Wireless'!J40</f>
        <v>159328</v>
      </c>
      <c r="K114" s="149">
        <f>'Group 4 Wireless'!K40</f>
        <v>149276.4</v>
      </c>
      <c r="L114" s="149">
        <f>'Group 4 Wireless'!L40</f>
        <v>178547.19999999998</v>
      </c>
      <c r="M114" s="149">
        <f>'Group 4 Wireless'!M40</f>
        <v>154663.59999999998</v>
      </c>
      <c r="N114" s="149">
        <f>SUM(B114:M114)</f>
        <v>2082750.7999999998</v>
      </c>
    </row>
    <row r="115" spans="1:14" x14ac:dyDescent="0.2">
      <c r="A115" s="65" t="s">
        <v>9</v>
      </c>
      <c r="B115" s="149">
        <f>'Group 4 Wireless'!B41</f>
        <v>192450.88</v>
      </c>
      <c r="C115" s="149">
        <f>'Group 4 Wireless'!C41</f>
        <v>209047.32999999996</v>
      </c>
      <c r="D115" s="150">
        <f>'Group 4 Wireless'!D41</f>
        <v>184479.53</v>
      </c>
      <c r="E115" s="149">
        <f>'Group 4 Wireless'!E41</f>
        <v>210700.03999999998</v>
      </c>
      <c r="F115" s="150">
        <f>'Group 4 Wireless'!F41</f>
        <v>203245.69</v>
      </c>
      <c r="G115" s="150">
        <f>'Group 4 Wireless'!G41</f>
        <v>236898.25</v>
      </c>
      <c r="H115" s="149">
        <f>'Group 4 Wireless'!H41</f>
        <v>212653.02000000002</v>
      </c>
      <c r="I115" s="149">
        <f>'Group 4 Wireless'!I41</f>
        <v>256940.02999999997</v>
      </c>
      <c r="J115" s="149">
        <f>'Group 4 Wireless'!J41</f>
        <v>238798.97999999998</v>
      </c>
      <c r="K115" s="149">
        <f>'Group 4 Wireless'!K41</f>
        <v>223290.72</v>
      </c>
      <c r="L115" s="149">
        <f>'Group 4 Wireless'!L41</f>
        <v>290292.78000000003</v>
      </c>
      <c r="M115" s="149">
        <f>'Group 4 Wireless'!M41</f>
        <v>236012.33000000002</v>
      </c>
      <c r="N115" s="149">
        <f>SUM(B115:M115)</f>
        <v>2694809.58</v>
      </c>
    </row>
    <row r="116" spans="1:14" x14ac:dyDescent="0.2">
      <c r="A116" s="65" t="s">
        <v>23</v>
      </c>
      <c r="B116" s="149">
        <f>'Group 4 Wireless'!B42</f>
        <v>58762.44</v>
      </c>
      <c r="C116" s="149">
        <f>'Group 4 Wireless'!C42</f>
        <v>66744.36</v>
      </c>
      <c r="D116" s="150">
        <f>'Group 4 Wireless'!D42</f>
        <v>56015.519999999997</v>
      </c>
      <c r="E116" s="149">
        <f>'Group 4 Wireless'!E42</f>
        <v>70241.400000000009</v>
      </c>
      <c r="F116" s="150">
        <f>'Group 4 Wireless'!F42</f>
        <v>61153.320000000007</v>
      </c>
      <c r="G116" s="150">
        <f>'Group 4 Wireless'!G42</f>
        <v>71636.52</v>
      </c>
      <c r="H116" s="149">
        <f>'Group 4 Wireless'!H42</f>
        <v>54817.439999999995</v>
      </c>
      <c r="I116" s="149">
        <f>'Group 4 Wireless'!I42</f>
        <v>55265.4</v>
      </c>
      <c r="J116" s="149">
        <f>'Group 4 Wireless'!J42</f>
        <v>50025.120000000003</v>
      </c>
      <c r="K116" s="149">
        <f>'Group 4 Wireless'!K42</f>
        <v>45629.520000000004</v>
      </c>
      <c r="L116" s="149">
        <f>'Group 4 Wireless'!L42</f>
        <v>56015.519999999997</v>
      </c>
      <c r="M116" s="149">
        <f>'Group 4 Wireless'!M42</f>
        <v>47383.32</v>
      </c>
      <c r="N116" s="149">
        <f>SUM(B116:M116)</f>
        <v>693689.88000000012</v>
      </c>
    </row>
    <row r="117" spans="1:14" x14ac:dyDescent="0.2">
      <c r="A117" s="65" t="s">
        <v>24</v>
      </c>
      <c r="B117" s="149">
        <f>'Group 4 Wireless'!B43</f>
        <v>1583262.26</v>
      </c>
      <c r="C117" s="149">
        <f>'Group 4 Wireless'!C43</f>
        <v>1662872</v>
      </c>
      <c r="D117" s="150">
        <f>'Group 4 Wireless'!D43</f>
        <v>1577917.32</v>
      </c>
      <c r="E117" s="149">
        <f>'Group 4 Wireless'!E43</f>
        <v>1758885.8199999998</v>
      </c>
      <c r="F117" s="150">
        <f>'Group 4 Wireless'!F43</f>
        <v>1661913.5</v>
      </c>
      <c r="G117" s="150">
        <f>'Group 4 Wireless'!G43</f>
        <v>1909113.87</v>
      </c>
      <c r="H117" s="149">
        <f>'Group 4 Wireless'!H43</f>
        <v>1695167.38</v>
      </c>
      <c r="I117" s="149">
        <f>'Group 4 Wireless'!I43</f>
        <v>1850098.86</v>
      </c>
      <c r="J117" s="149">
        <f>'Group 4 Wireless'!J43</f>
        <v>1726878.79</v>
      </c>
      <c r="K117" s="149">
        <f>'Group 4 Wireless'!K43</f>
        <v>1653857.13</v>
      </c>
      <c r="L117" s="149">
        <f>'Group 4 Wireless'!L43</f>
        <v>2100106.2800000003</v>
      </c>
      <c r="M117" s="149">
        <f>'Group 4 Wireless'!M43</f>
        <v>1785358.4899999998</v>
      </c>
      <c r="N117" s="149">
        <f>SUM(B117:M117)</f>
        <v>20965431.699999996</v>
      </c>
    </row>
    <row r="118" spans="1:14" x14ac:dyDescent="0.2">
      <c r="A118" s="65" t="s">
        <v>1</v>
      </c>
      <c r="B118" s="149">
        <f>'Group 4 Wireless'!B44</f>
        <v>202064.3</v>
      </c>
      <c r="C118" s="149">
        <f>'Group 4 Wireless'!C44</f>
        <v>205961.69999999998</v>
      </c>
      <c r="D118" s="150">
        <f>'Group 4 Wireless'!D44</f>
        <v>223786.23999999999</v>
      </c>
      <c r="E118" s="149">
        <f>'Group 4 Wireless'!E44</f>
        <v>244251.63999999998</v>
      </c>
      <c r="F118" s="150">
        <f>'Group 4 Wireless'!F44</f>
        <v>214409.88</v>
      </c>
      <c r="G118" s="150">
        <f>'Group 4 Wireless'!G44</f>
        <v>262525.53999999998</v>
      </c>
      <c r="H118" s="149">
        <f>'Group 4 Wireless'!H44</f>
        <v>202789.32</v>
      </c>
      <c r="I118" s="149">
        <f>'Group 4 Wireless'!I44</f>
        <v>391306.02</v>
      </c>
      <c r="J118" s="149">
        <f>'Group 4 Wireless'!J44</f>
        <v>255779.47999999995</v>
      </c>
      <c r="K118" s="149">
        <f>'Group 4 Wireless'!K44</f>
        <v>209007.06</v>
      </c>
      <c r="L118" s="149">
        <f>'Group 4 Wireless'!L44</f>
        <v>255084.77999999997</v>
      </c>
      <c r="M118" s="149">
        <f>'Group 4 Wireless'!M44</f>
        <v>206084.88</v>
      </c>
      <c r="N118" s="149">
        <f>SUM(B118:M118)</f>
        <v>2873050.84</v>
      </c>
    </row>
    <row r="119" spans="1:14" x14ac:dyDescent="0.2">
      <c r="A119" s="65"/>
      <c r="B119" s="149"/>
      <c r="C119" s="149"/>
      <c r="D119" s="149"/>
      <c r="E119" s="149"/>
      <c r="F119" s="150"/>
      <c r="G119" s="149"/>
      <c r="H119" s="149"/>
      <c r="I119" s="149"/>
      <c r="J119" s="149"/>
      <c r="K119" s="149"/>
      <c r="L119" s="149"/>
      <c r="M119" s="149"/>
      <c r="N119" s="149"/>
    </row>
    <row r="120" spans="1:14" x14ac:dyDescent="0.2">
      <c r="A120" s="66" t="s">
        <v>5</v>
      </c>
      <c r="B120" s="157">
        <f>SUM(B114:B119)</f>
        <v>2190049.08</v>
      </c>
      <c r="C120" s="157">
        <f>SUM(C114:C119)</f>
        <v>2332906.9900000002</v>
      </c>
      <c r="D120" s="158">
        <f>SUM(D114:D119)</f>
        <v>2218499.41</v>
      </c>
      <c r="E120" s="157">
        <f>SUM(E114:E119)</f>
        <v>2470228.5</v>
      </c>
      <c r="F120" s="158">
        <f>SUM(F114:F119)</f>
        <v>2317667.9899999998</v>
      </c>
      <c r="G120" s="158">
        <f t="shared" ref="G120:L120" si="20">SUM(G114:G119)</f>
        <v>2680956.58</v>
      </c>
      <c r="H120" s="157">
        <f>SUM(H114:H119)</f>
        <v>2333641.9599999995</v>
      </c>
      <c r="I120" s="157">
        <f>SUM(I114:I119)</f>
        <v>2744361.91</v>
      </c>
      <c r="J120" s="157">
        <f>SUM(J114:J119)</f>
        <v>2430810.37</v>
      </c>
      <c r="K120" s="157">
        <f>SUM(K114:K119)</f>
        <v>2281060.83</v>
      </c>
      <c r="L120" s="157">
        <f t="shared" si="20"/>
        <v>2880046.56</v>
      </c>
      <c r="M120" s="157">
        <f>SUM(M114:M119)</f>
        <v>2429502.6199999996</v>
      </c>
      <c r="N120" s="157">
        <f>SUM(N114:N119)</f>
        <v>29309732.799999993</v>
      </c>
    </row>
    <row r="121" spans="1:14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1:14" x14ac:dyDescent="0.2">
      <c r="A122" s="68" t="s">
        <v>19</v>
      </c>
      <c r="B122" s="197" t="s">
        <v>73</v>
      </c>
      <c r="C122" s="197" t="s">
        <v>74</v>
      </c>
      <c r="D122" s="197" t="s">
        <v>75</v>
      </c>
      <c r="E122" s="197" t="s">
        <v>76</v>
      </c>
      <c r="F122" s="197" t="s">
        <v>77</v>
      </c>
      <c r="G122" s="197" t="s">
        <v>78</v>
      </c>
      <c r="H122" s="197" t="s">
        <v>79</v>
      </c>
      <c r="I122" s="197" t="s">
        <v>80</v>
      </c>
      <c r="J122" s="197" t="s">
        <v>81</v>
      </c>
      <c r="K122" s="197" t="s">
        <v>82</v>
      </c>
      <c r="L122" s="197" t="s">
        <v>83</v>
      </c>
      <c r="M122" s="197" t="s">
        <v>84</v>
      </c>
      <c r="N122" s="198" t="s">
        <v>0</v>
      </c>
    </row>
    <row r="123" spans="1:14" x14ac:dyDescent="0.2">
      <c r="A123" s="65" t="s">
        <v>8</v>
      </c>
      <c r="B123" s="69">
        <f>'Group 4 Wireless'!B49</f>
        <v>977</v>
      </c>
      <c r="C123" s="69">
        <f>'Group 4 Wireless'!C49</f>
        <v>1194</v>
      </c>
      <c r="D123" s="69">
        <f>'Group 4 Wireless'!D49</f>
        <v>1114</v>
      </c>
      <c r="E123" s="69">
        <f>'Group 4 Wireless'!E49</f>
        <v>1183</v>
      </c>
      <c r="F123" s="69">
        <f>'Group 4 Wireless'!F49</f>
        <v>1130</v>
      </c>
      <c r="G123" s="69">
        <f>'Group 4 Wireless'!G49</f>
        <v>1278</v>
      </c>
      <c r="H123" s="69">
        <f>'Group 4 Wireless'!H49</f>
        <v>1066</v>
      </c>
      <c r="I123" s="69">
        <f>'Group 4 Wireless'!I49</f>
        <v>1210</v>
      </c>
      <c r="J123" s="69">
        <f>'Group 4 Wireless'!J49</f>
        <v>1016</v>
      </c>
      <c r="K123" s="69">
        <f>'Group 4 Wireless'!K49</f>
        <v>945</v>
      </c>
      <c r="L123" s="69">
        <f>'Group 4 Wireless'!L49</f>
        <v>1136</v>
      </c>
      <c r="M123" s="69">
        <f>'Group 4 Wireless'!M49</f>
        <v>988</v>
      </c>
      <c r="N123" s="69">
        <f>SUM(B123:M123)</f>
        <v>13237</v>
      </c>
    </row>
    <row r="124" spans="1:14" x14ac:dyDescent="0.2">
      <c r="A124" s="65" t="s">
        <v>9</v>
      </c>
      <c r="B124" s="69">
        <f>'Group 4 Wireless'!B50</f>
        <v>1557</v>
      </c>
      <c r="C124" s="69">
        <f>'Group 4 Wireless'!C50</f>
        <v>1648</v>
      </c>
      <c r="D124" s="69">
        <f>'Group 4 Wireless'!D50</f>
        <v>1474</v>
      </c>
      <c r="E124" s="69">
        <f>'Group 4 Wireless'!E50</f>
        <v>1694</v>
      </c>
      <c r="F124" s="69">
        <f>'Group 4 Wireless'!F50</f>
        <v>1611</v>
      </c>
      <c r="G124" s="69">
        <f>'Group 4 Wireless'!G50</f>
        <v>1859</v>
      </c>
      <c r="H124" s="69">
        <f>'Group 4 Wireless'!H50</f>
        <v>1633</v>
      </c>
      <c r="I124" s="69">
        <f>'Group 4 Wireless'!I50</f>
        <v>2013</v>
      </c>
      <c r="J124" s="69">
        <f>'Group 4 Wireless'!J50</f>
        <v>1831</v>
      </c>
      <c r="K124" s="69">
        <f>'Group 4 Wireless'!K50</f>
        <v>1682</v>
      </c>
      <c r="L124" s="69">
        <f>'Group 4 Wireless'!L50</f>
        <v>2218</v>
      </c>
      <c r="M124" s="69">
        <f>'Group 4 Wireless'!M50</f>
        <v>1727</v>
      </c>
      <c r="N124" s="69">
        <f>SUM(B124:M124)</f>
        <v>20947</v>
      </c>
    </row>
    <row r="125" spans="1:14" x14ac:dyDescent="0.2">
      <c r="A125" s="65" t="s">
        <v>23</v>
      </c>
      <c r="B125" s="69">
        <f>'Group 4 Wireless'!B51</f>
        <v>586</v>
      </c>
      <c r="C125" s="69">
        <f>'Group 4 Wireless'!C51</f>
        <v>665</v>
      </c>
      <c r="D125" s="69">
        <f>'Group 4 Wireless'!D51</f>
        <v>559</v>
      </c>
      <c r="E125" s="69">
        <f>'Group 4 Wireless'!E51</f>
        <v>699</v>
      </c>
      <c r="F125" s="69">
        <f>'Group 4 Wireless'!F51</f>
        <v>610</v>
      </c>
      <c r="G125" s="69">
        <f>'Group 4 Wireless'!G51</f>
        <v>705</v>
      </c>
      <c r="H125" s="69">
        <f>'Group 4 Wireless'!H51</f>
        <v>542</v>
      </c>
      <c r="I125" s="69">
        <f>'Group 4 Wireless'!I51</f>
        <v>548</v>
      </c>
      <c r="J125" s="69">
        <f>'Group 4 Wireless'!J51</f>
        <v>495</v>
      </c>
      <c r="K125" s="69">
        <f>'Group 4 Wireless'!K51</f>
        <v>454</v>
      </c>
      <c r="L125" s="69">
        <f>'Group 4 Wireless'!L51</f>
        <v>559</v>
      </c>
      <c r="M125" s="69">
        <f>'Group 4 Wireless'!M51</f>
        <v>470</v>
      </c>
      <c r="N125" s="69">
        <f>SUM(B125:M125)</f>
        <v>6892</v>
      </c>
    </row>
    <row r="126" spans="1:14" x14ac:dyDescent="0.2">
      <c r="A126" s="65" t="s">
        <v>24</v>
      </c>
      <c r="B126" s="69">
        <f>'Group 4 Wireless'!B52</f>
        <v>5746</v>
      </c>
      <c r="C126" s="69">
        <f>'Group 4 Wireless'!C52</f>
        <v>5804</v>
      </c>
      <c r="D126" s="69">
        <f>'Group 4 Wireless'!D52</f>
        <v>5540</v>
      </c>
      <c r="E126" s="69">
        <f>'Group 4 Wireless'!E52</f>
        <v>6116</v>
      </c>
      <c r="F126" s="69">
        <f>'Group 4 Wireless'!F52</f>
        <v>5630</v>
      </c>
      <c r="G126" s="69">
        <f>'Group 4 Wireless'!G52</f>
        <v>6529</v>
      </c>
      <c r="H126" s="69">
        <f>'Group 4 Wireless'!H52</f>
        <v>5608</v>
      </c>
      <c r="I126" s="69">
        <f>'Group 4 Wireless'!I52</f>
        <v>5931</v>
      </c>
      <c r="J126" s="69">
        <f>'Group 4 Wireless'!J52</f>
        <v>5375</v>
      </c>
      <c r="K126" s="69">
        <f>'Group 4 Wireless'!K52</f>
        <v>5237</v>
      </c>
      <c r="L126" s="69">
        <f>'Group 4 Wireless'!L52</f>
        <v>6516</v>
      </c>
      <c r="M126" s="69">
        <f>'Group 4 Wireless'!M52</f>
        <v>5385</v>
      </c>
      <c r="N126" s="69">
        <f>SUM(B126:M126)</f>
        <v>69417</v>
      </c>
    </row>
    <row r="127" spans="1:14" x14ac:dyDescent="0.2">
      <c r="A127" s="65" t="s">
        <v>1</v>
      </c>
      <c r="B127" s="69">
        <f>'Group 4 Wireless'!B53</f>
        <v>1246</v>
      </c>
      <c r="C127" s="69">
        <f>'Group 4 Wireless'!C53</f>
        <v>1301</v>
      </c>
      <c r="D127" s="69">
        <f>'Group 4 Wireless'!D53</f>
        <v>1358</v>
      </c>
      <c r="E127" s="69">
        <f>'Group 4 Wireless'!E53</f>
        <v>1494</v>
      </c>
      <c r="F127" s="69">
        <f>'Group 4 Wireless'!F53</f>
        <v>1315</v>
      </c>
      <c r="G127" s="69">
        <f>'Group 4 Wireless'!G53</f>
        <v>1597</v>
      </c>
      <c r="H127" s="69">
        <f>'Group 4 Wireless'!H53</f>
        <v>1236</v>
      </c>
      <c r="I127" s="69">
        <f>'Group 4 Wireless'!I53</f>
        <v>3161</v>
      </c>
      <c r="J127" s="69">
        <f>'Group 4 Wireless'!J53</f>
        <v>1559</v>
      </c>
      <c r="K127" s="69">
        <f>'Group 4 Wireless'!K53</f>
        <v>1276</v>
      </c>
      <c r="L127" s="69">
        <f>'Group 4 Wireless'!L53</f>
        <v>1554</v>
      </c>
      <c r="M127" s="69">
        <f>'Group 4 Wireless'!M53</f>
        <v>1257</v>
      </c>
      <c r="N127" s="69">
        <f>SUM(B127:M127)</f>
        <v>18354</v>
      </c>
    </row>
    <row r="128" spans="1:14" x14ac:dyDescent="0.2">
      <c r="A128" s="65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</row>
    <row r="129" spans="1:15" x14ac:dyDescent="0.2">
      <c r="A129" s="66" t="s">
        <v>11</v>
      </c>
      <c r="B129" s="159">
        <f>SUM(B123:B128)</f>
        <v>10112</v>
      </c>
      <c r="C129" s="159">
        <f>SUM(C123:C128)</f>
        <v>10612</v>
      </c>
      <c r="D129" s="159">
        <f>SUM(D123:D128)</f>
        <v>10045</v>
      </c>
      <c r="E129" s="159">
        <f>SUM(E123:E128)</f>
        <v>11186</v>
      </c>
      <c r="F129" s="159">
        <f>SUM(F123:F128)</f>
        <v>10296</v>
      </c>
      <c r="G129" s="159">
        <f t="shared" ref="G129:L129" si="21">SUM(G123:G128)</f>
        <v>11968</v>
      </c>
      <c r="H129" s="159">
        <f>SUM(H123:H128)</f>
        <v>10085</v>
      </c>
      <c r="I129" s="159">
        <f>SUM(I123:I128)</f>
        <v>12863</v>
      </c>
      <c r="J129" s="159">
        <f>SUM(J123:J128)</f>
        <v>10276</v>
      </c>
      <c r="K129" s="159">
        <f>SUM(K123:K128)</f>
        <v>9594</v>
      </c>
      <c r="L129" s="159">
        <f t="shared" si="21"/>
        <v>11983</v>
      </c>
      <c r="M129" s="159">
        <f>SUM(M123:M128)</f>
        <v>9827</v>
      </c>
      <c r="N129" s="159">
        <f>SUM(N123:N128)</f>
        <v>128847</v>
      </c>
    </row>
    <row r="130" spans="1:15" x14ac:dyDescent="0.2">
      <c r="A130" s="101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3"/>
    </row>
    <row r="131" spans="1:15" ht="11.25" customHeight="1" x14ac:dyDescent="0.2">
      <c r="A131" s="117" t="s">
        <v>18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</row>
    <row r="132" spans="1:15" s="64" customFormat="1" x14ac:dyDescent="0.2">
      <c r="A132" s="70" t="s">
        <v>4</v>
      </c>
      <c r="B132" s="197" t="s">
        <v>73</v>
      </c>
      <c r="C132" s="197" t="s">
        <v>74</v>
      </c>
      <c r="D132" s="197" t="s">
        <v>75</v>
      </c>
      <c r="E132" s="197" t="s">
        <v>76</v>
      </c>
      <c r="F132" s="197" t="s">
        <v>77</v>
      </c>
      <c r="G132" s="197" t="s">
        <v>78</v>
      </c>
      <c r="H132" s="197" t="s">
        <v>79</v>
      </c>
      <c r="I132" s="197" t="s">
        <v>80</v>
      </c>
      <c r="J132" s="197" t="s">
        <v>81</v>
      </c>
      <c r="K132" s="197" t="s">
        <v>82</v>
      </c>
      <c r="L132" s="197" t="s">
        <v>83</v>
      </c>
      <c r="M132" s="197" t="s">
        <v>84</v>
      </c>
      <c r="N132" s="198" t="s">
        <v>0</v>
      </c>
    </row>
    <row r="133" spans="1:15" x14ac:dyDescent="0.2">
      <c r="A133" s="71" t="s">
        <v>8</v>
      </c>
      <c r="B133" s="152">
        <f>'Group 6 Remotes'!B3</f>
        <v>41943.199999999997</v>
      </c>
      <c r="C133" s="152">
        <f>'Group 6 Remotes'!C3</f>
        <v>59060.560000000005</v>
      </c>
      <c r="D133" s="152">
        <f>'Group 6 Remotes'!D3</f>
        <v>49424.959999999999</v>
      </c>
      <c r="E133" s="153">
        <f>'Group 6 Remotes'!E3</f>
        <v>52712.399999999994</v>
      </c>
      <c r="F133" s="153">
        <f>'Group 6 Remotes'!F3</f>
        <v>49198.239999999998</v>
      </c>
      <c r="G133" s="153">
        <f>'Group 6 Remotes'!G3</f>
        <v>60307.519999999997</v>
      </c>
      <c r="H133" s="152">
        <f>'Group 6 Remotes'!H3</f>
        <v>48971.520000000004</v>
      </c>
      <c r="I133" s="152">
        <f>'Group 6 Remotes'!I3</f>
        <v>57020.08</v>
      </c>
      <c r="J133" s="152">
        <f>'Group 6 Remotes'!J3</f>
        <v>55319.680000000008</v>
      </c>
      <c r="K133" s="152">
        <f>'Group 6 Remotes'!K3</f>
        <v>48404.72</v>
      </c>
      <c r="L133" s="152">
        <f>'Group 6 Remotes'!L3</f>
        <v>56113.2</v>
      </c>
      <c r="M133" s="152">
        <f>'Group 6 Remotes'!M3</f>
        <v>43416.880000000005</v>
      </c>
      <c r="N133" s="154">
        <f>SUM(B133:M133)</f>
        <v>621892.96</v>
      </c>
    </row>
    <row r="134" spans="1:15" x14ac:dyDescent="0.2">
      <c r="A134" s="71" t="s">
        <v>9</v>
      </c>
      <c r="B134" s="152">
        <f>'Group 6 Remotes'!B4</f>
        <v>51370.8</v>
      </c>
      <c r="C134" s="152">
        <f>'Group 6 Remotes'!C4</f>
        <v>60071.44</v>
      </c>
      <c r="D134" s="153">
        <f>'Group 6 Remotes'!D4</f>
        <v>53499.68</v>
      </c>
      <c r="E134" s="153">
        <f>'Group 6 Remotes'!E4</f>
        <v>59978.879999999997</v>
      </c>
      <c r="F134" s="153">
        <f>'Group 6 Remotes'!F4</f>
        <v>57294.64</v>
      </c>
      <c r="G134" s="153">
        <f>'Group 6 Remotes'!G4</f>
        <v>62107.76</v>
      </c>
      <c r="H134" s="152">
        <f>'Group 6 Remotes'!H4</f>
        <v>55628.56</v>
      </c>
      <c r="I134" s="152">
        <f>'Group 6 Remotes'!I4</f>
        <v>70253.039999999994</v>
      </c>
      <c r="J134" s="152">
        <f>'Group 6 Remotes'!J4</f>
        <v>66643.199999999997</v>
      </c>
      <c r="K134" s="152">
        <f>'Group 6 Remotes'!K4</f>
        <v>56554.16</v>
      </c>
      <c r="L134" s="152">
        <f>'Group 6 Remotes'!L4</f>
        <v>65717.600000000006</v>
      </c>
      <c r="M134" s="152">
        <f>'Group 6 Remotes'!M4</f>
        <v>59330.96</v>
      </c>
      <c r="N134" s="154">
        <f>SUM(B134:M134)</f>
        <v>718450.72</v>
      </c>
    </row>
    <row r="135" spans="1:15" x14ac:dyDescent="0.2">
      <c r="A135" s="65" t="s">
        <v>23</v>
      </c>
      <c r="B135" s="152">
        <f>'Group 6 Remotes'!B5</f>
        <v>25824.240000000002</v>
      </c>
      <c r="C135" s="152">
        <f>'Group 6 Remotes'!C5</f>
        <v>28415.919999999998</v>
      </c>
      <c r="D135" s="153">
        <f>'Group 6 Remotes'!D5</f>
        <v>28878.720000000001</v>
      </c>
      <c r="E135" s="153">
        <f>'Group 6 Remotes'!E5</f>
        <v>26564.720000000001</v>
      </c>
      <c r="F135" s="153">
        <f>'Group 6 Remotes'!F5</f>
        <v>27582.880000000001</v>
      </c>
      <c r="G135" s="153">
        <f>'Group 6 Remotes'!G5</f>
        <v>30544.799999999999</v>
      </c>
      <c r="H135" s="152">
        <f>'Group 6 Remotes'!H5</f>
        <v>22492.080000000002</v>
      </c>
      <c r="I135" s="152">
        <f>'Group 6 Remotes'!I5</f>
        <v>30452.240000000002</v>
      </c>
      <c r="J135" s="152">
        <f>'Group 6 Remotes'!J5</f>
        <v>25454</v>
      </c>
      <c r="K135" s="152">
        <f>'Group 6 Remotes'!K5</f>
        <v>25361.439999999999</v>
      </c>
      <c r="L135" s="152">
        <f>'Group 6 Remotes'!L5</f>
        <v>26657.279999999999</v>
      </c>
      <c r="M135" s="152">
        <f>'Group 6 Remotes'!M5</f>
        <v>19530.16</v>
      </c>
      <c r="N135" s="154">
        <f>SUM(B135:M135)</f>
        <v>317758.47999999992</v>
      </c>
    </row>
    <row r="136" spans="1:15" x14ac:dyDescent="0.2">
      <c r="A136" s="65" t="s">
        <v>24</v>
      </c>
      <c r="B136" s="152">
        <f>'Group 6 Remotes'!B6</f>
        <v>217594.08</v>
      </c>
      <c r="C136" s="152">
        <f>'Group 6 Remotes'!C6</f>
        <v>223212</v>
      </c>
      <c r="D136" s="153">
        <f>'Group 6 Remotes'!D6</f>
        <v>197229.12</v>
      </c>
      <c r="E136" s="153">
        <f>'Group 6 Remotes'!E6</f>
        <v>224114.88</v>
      </c>
      <c r="F136" s="153">
        <f>'Group 6 Remotes'!F6</f>
        <v>203850.23999999999</v>
      </c>
      <c r="G136" s="153">
        <f>'Group 6 Remotes'!G6</f>
        <v>241570.56</v>
      </c>
      <c r="H136" s="152">
        <f>'Group 6 Remotes'!H6</f>
        <v>210672</v>
      </c>
      <c r="I136" s="152">
        <f>'Group 6 Remotes'!I6</f>
        <v>217092.48000000001</v>
      </c>
      <c r="J136" s="152">
        <f>'Group 6 Remotes'!J6</f>
        <v>197730.72</v>
      </c>
      <c r="K136" s="152">
        <f>'Group 6 Remotes'!K6</f>
        <v>186494.88</v>
      </c>
      <c r="L136" s="152">
        <f>'Group 6 Remotes'!L6</f>
        <v>220001.76</v>
      </c>
      <c r="M136" s="152">
        <f>'Group 6 Remotes'!M6</f>
        <v>204151.2</v>
      </c>
      <c r="N136" s="154">
        <f>SUM(B136:M136)</f>
        <v>2543713.92</v>
      </c>
    </row>
    <row r="137" spans="1:15" x14ac:dyDescent="0.2">
      <c r="A137" s="65" t="s">
        <v>1</v>
      </c>
      <c r="B137" s="152">
        <f>'Group 6 Remotes'!B7</f>
        <v>163460.96</v>
      </c>
      <c r="C137" s="152">
        <f>'Group 6 Remotes'!C7</f>
        <v>165497.28</v>
      </c>
      <c r="D137" s="153">
        <f>'Group 6 Remotes'!D7</f>
        <v>158832.95999999999</v>
      </c>
      <c r="E137" s="153">
        <f>'Group 6 Remotes'!E7</f>
        <v>173179.76</v>
      </c>
      <c r="F137" s="153">
        <f>'Group 6 Remotes'!F7</f>
        <v>161980</v>
      </c>
      <c r="G137" s="153">
        <f>'Group 6 Remotes'!G7</f>
        <v>197337.92</v>
      </c>
      <c r="H137" s="152">
        <f>'Group 6 Remotes'!H7</f>
        <v>159573.44</v>
      </c>
      <c r="I137" s="152">
        <f>'Group 6 Remotes'!I7</f>
        <v>64147.200000000004</v>
      </c>
      <c r="J137" s="152">
        <f>'Group 6 Remotes'!J7</f>
        <v>178825.91999999998</v>
      </c>
      <c r="K137" s="152">
        <f>'Group 6 Remotes'!K7</f>
        <v>83489.119999999995</v>
      </c>
      <c r="L137" s="152">
        <f>'Group 6 Remotes'!L7</f>
        <v>187248.88</v>
      </c>
      <c r="M137" s="152">
        <f>'Group 6 Remotes'!M7</f>
        <v>160499.04</v>
      </c>
      <c r="N137" s="154">
        <f>SUM(B137:M137)</f>
        <v>1854072.48</v>
      </c>
    </row>
    <row r="138" spans="1:15" x14ac:dyDescent="0.2">
      <c r="A138" s="65"/>
      <c r="B138" s="152"/>
      <c r="C138" s="152"/>
      <c r="D138" s="152"/>
      <c r="E138" s="153"/>
      <c r="F138" s="153"/>
      <c r="G138" s="152"/>
      <c r="H138" s="152"/>
      <c r="I138" s="152"/>
      <c r="J138" s="152"/>
      <c r="K138" s="152"/>
      <c r="L138" s="152"/>
      <c r="M138" s="152"/>
      <c r="N138" s="154"/>
      <c r="O138" s="67"/>
    </row>
    <row r="139" spans="1:15" x14ac:dyDescent="0.2">
      <c r="A139" s="66" t="s">
        <v>5</v>
      </c>
      <c r="B139" s="162">
        <f>SUM(B133:B138)</f>
        <v>500193.28000000003</v>
      </c>
      <c r="C139" s="163">
        <f>SUM(C133:C138)</f>
        <v>536257.19999999995</v>
      </c>
      <c r="D139" s="164">
        <f>SUM(D133:D138)</f>
        <v>487865.43999999994</v>
      </c>
      <c r="E139" s="164">
        <f>SUM(E133:E138)</f>
        <v>536550.64</v>
      </c>
      <c r="F139" s="164">
        <f>SUM(F133:F138)</f>
        <v>499906</v>
      </c>
      <c r="G139" s="164">
        <f t="shared" ref="G139:L139" si="22">SUM(G133:G138)</f>
        <v>591868.56000000006</v>
      </c>
      <c r="H139" s="163">
        <f>SUM(H133:H138)</f>
        <v>497337.60000000003</v>
      </c>
      <c r="I139" s="163">
        <f>SUM(I133:I138)</f>
        <v>438965.04</v>
      </c>
      <c r="J139" s="163">
        <f>SUM(J133:J138)</f>
        <v>523973.51999999996</v>
      </c>
      <c r="K139" s="163">
        <f>SUM(K133:K138)</f>
        <v>400304.32</v>
      </c>
      <c r="L139" s="163">
        <f t="shared" si="22"/>
        <v>555738.72</v>
      </c>
      <c r="M139" s="163">
        <f>SUM(M133:M138)</f>
        <v>486928.24</v>
      </c>
      <c r="N139" s="162">
        <f>SUM(N133:N138)</f>
        <v>6055888.5600000005</v>
      </c>
    </row>
    <row r="140" spans="1:15" ht="12" customHeight="1" x14ac:dyDescent="0.2">
      <c r="A140" s="98"/>
      <c r="B140" s="98"/>
      <c r="C140" s="98"/>
      <c r="D140" s="98"/>
      <c r="E140" s="142"/>
      <c r="F140" s="98"/>
      <c r="G140" s="98"/>
      <c r="H140" s="98"/>
      <c r="I140" s="98"/>
      <c r="J140" s="98"/>
      <c r="K140" s="98"/>
      <c r="L140" s="98"/>
      <c r="M140" s="98"/>
      <c r="N140" s="98"/>
    </row>
    <row r="141" spans="1:15" x14ac:dyDescent="0.2">
      <c r="A141" s="68" t="s">
        <v>19</v>
      </c>
      <c r="B141" s="197" t="s">
        <v>57</v>
      </c>
      <c r="C141" s="197" t="s">
        <v>58</v>
      </c>
      <c r="D141" s="197" t="s">
        <v>59</v>
      </c>
      <c r="E141" s="197" t="s">
        <v>60</v>
      </c>
      <c r="F141" s="197" t="s">
        <v>61</v>
      </c>
      <c r="G141" s="197" t="s">
        <v>62</v>
      </c>
      <c r="H141" s="197" t="s">
        <v>63</v>
      </c>
      <c r="I141" s="197" t="s">
        <v>64</v>
      </c>
      <c r="J141" s="197" t="s">
        <v>65</v>
      </c>
      <c r="K141" s="197" t="s">
        <v>66</v>
      </c>
      <c r="L141" s="197" t="s">
        <v>67</v>
      </c>
      <c r="M141" s="197" t="s">
        <v>68</v>
      </c>
      <c r="N141" s="198" t="s">
        <v>0</v>
      </c>
    </row>
    <row r="142" spans="1:15" x14ac:dyDescent="0.2">
      <c r="A142" s="72" t="s">
        <v>8</v>
      </c>
      <c r="B142" s="73">
        <f>'Group 6 Remotes'!B22</f>
        <v>368</v>
      </c>
      <c r="C142" s="73">
        <f>'Group 6 Remotes'!C22</f>
        <v>517</v>
      </c>
      <c r="D142" s="73">
        <f>'Group 6 Remotes'!D22</f>
        <v>434</v>
      </c>
      <c r="E142" s="73">
        <f>'Group 6 Remotes'!E22</f>
        <v>464</v>
      </c>
      <c r="F142" s="73">
        <f>'Group 6 Remotes'!F22</f>
        <v>431</v>
      </c>
      <c r="G142" s="73">
        <f>'Group 6 Remotes'!G22</f>
        <v>527</v>
      </c>
      <c r="H142" s="73">
        <f>'Group 6 Remotes'!H22</f>
        <v>429</v>
      </c>
      <c r="I142" s="73">
        <f>'Group 6 Remotes'!I22</f>
        <v>497</v>
      </c>
      <c r="J142" s="73">
        <f>'Group 6 Remotes'!J22</f>
        <v>485</v>
      </c>
      <c r="K142" s="73">
        <f>'Group 6 Remotes'!K22</f>
        <v>426</v>
      </c>
      <c r="L142" s="73">
        <f>'Group 6 Remotes'!L22</f>
        <v>491</v>
      </c>
      <c r="M142" s="73">
        <f>'Group 6 Remotes'!M22</f>
        <v>382</v>
      </c>
      <c r="N142" s="74">
        <f>SUM(B142:M142)</f>
        <v>5451</v>
      </c>
    </row>
    <row r="143" spans="1:15" x14ac:dyDescent="0.2">
      <c r="A143" s="72" t="s">
        <v>9</v>
      </c>
      <c r="B143" s="73">
        <f>'Group 6 Remotes'!B23</f>
        <v>553</v>
      </c>
      <c r="C143" s="73">
        <f>'Group 6 Remotes'!C23</f>
        <v>642</v>
      </c>
      <c r="D143" s="73">
        <f>'Group 6 Remotes'!D23</f>
        <v>577</v>
      </c>
      <c r="E143" s="73">
        <f>'Group 6 Remotes'!E23</f>
        <v>647</v>
      </c>
      <c r="F143" s="73">
        <f>'Group 6 Remotes'!F23</f>
        <v>617</v>
      </c>
      <c r="G143" s="73">
        <f>'Group 6 Remotes'!G23</f>
        <v>664</v>
      </c>
      <c r="H143" s="73">
        <f>'Group 6 Remotes'!H23</f>
        <v>599</v>
      </c>
      <c r="I143" s="73">
        <f>'Group 6 Remotes'!I23</f>
        <v>756</v>
      </c>
      <c r="J143" s="73">
        <f>'Group 6 Remotes'!J23</f>
        <v>716</v>
      </c>
      <c r="K143" s="73">
        <f>'Group 6 Remotes'!K23</f>
        <v>609</v>
      </c>
      <c r="L143" s="73">
        <f>'Group 6 Remotes'!L23</f>
        <v>707</v>
      </c>
      <c r="M143" s="73">
        <f>'Group 6 Remotes'!M23</f>
        <v>637</v>
      </c>
      <c r="N143" s="74">
        <f>SUM(B143:M143)</f>
        <v>7724</v>
      </c>
    </row>
    <row r="144" spans="1:15" x14ac:dyDescent="0.2">
      <c r="A144" s="71" t="s">
        <v>23</v>
      </c>
      <c r="B144" s="73">
        <f>'Group 6 Remotes'!B24</f>
        <v>277</v>
      </c>
      <c r="C144" s="73">
        <f>'Group 6 Remotes'!C24</f>
        <v>306</v>
      </c>
      <c r="D144" s="73">
        <f>'Group 6 Remotes'!D24</f>
        <v>311</v>
      </c>
      <c r="E144" s="73">
        <f>'Group 6 Remotes'!E24</f>
        <v>284</v>
      </c>
      <c r="F144" s="73">
        <f>'Group 6 Remotes'!F24</f>
        <v>298</v>
      </c>
      <c r="G144" s="73">
        <f>'Group 6 Remotes'!G24</f>
        <v>326</v>
      </c>
      <c r="H144" s="73">
        <f>'Group 6 Remotes'!H24</f>
        <v>243</v>
      </c>
      <c r="I144" s="73">
        <f>'Group 6 Remotes'!I24</f>
        <v>328</v>
      </c>
      <c r="J144" s="73">
        <f>'Group 6 Remotes'!J24</f>
        <v>273</v>
      </c>
      <c r="K144" s="73">
        <f>'Group 6 Remotes'!K24</f>
        <v>273</v>
      </c>
      <c r="L144" s="73">
        <f>'Group 6 Remotes'!L24</f>
        <v>287</v>
      </c>
      <c r="M144" s="73">
        <f>'Group 6 Remotes'!M24</f>
        <v>211</v>
      </c>
      <c r="N144" s="74">
        <f>SUM(B144:M144)</f>
        <v>3417</v>
      </c>
    </row>
    <row r="145" spans="1:15" x14ac:dyDescent="0.2">
      <c r="A145" s="65" t="s">
        <v>24</v>
      </c>
      <c r="B145" s="73">
        <f>'Group 6 Remotes'!B25</f>
        <v>2166</v>
      </c>
      <c r="C145" s="73">
        <f>'Group 6 Remotes'!C25</f>
        <v>2222</v>
      </c>
      <c r="D145" s="73">
        <f>'Group 6 Remotes'!D25</f>
        <v>1962</v>
      </c>
      <c r="E145" s="73">
        <f>'Group 6 Remotes'!E25</f>
        <v>2229</v>
      </c>
      <c r="F145" s="73">
        <f>'Group 6 Remotes'!F25</f>
        <v>2026</v>
      </c>
      <c r="G145" s="73">
        <f>'Group 6 Remotes'!G25</f>
        <v>2400</v>
      </c>
      <c r="H145" s="73">
        <f>'Group 6 Remotes'!H25</f>
        <v>2098</v>
      </c>
      <c r="I145" s="73">
        <f>'Group 6 Remotes'!I25</f>
        <v>2158</v>
      </c>
      <c r="J145" s="73">
        <f>'Group 6 Remotes'!J25</f>
        <v>1967</v>
      </c>
      <c r="K145" s="73">
        <f>'Group 6 Remotes'!K25</f>
        <v>1855</v>
      </c>
      <c r="L145" s="73">
        <f>'Group 6 Remotes'!L25</f>
        <v>2183</v>
      </c>
      <c r="M145" s="73">
        <f>'Group 6 Remotes'!M25</f>
        <v>2030</v>
      </c>
      <c r="N145" s="74">
        <f>SUM(B145:M145)</f>
        <v>25296</v>
      </c>
    </row>
    <row r="146" spans="1:15" x14ac:dyDescent="0.2">
      <c r="A146" s="71" t="s">
        <v>1</v>
      </c>
      <c r="B146" s="73">
        <f>'Group 6 Remotes'!B26</f>
        <v>1763</v>
      </c>
      <c r="C146" s="73">
        <f>'Group 6 Remotes'!C26</f>
        <v>1783</v>
      </c>
      <c r="D146" s="73">
        <f>'Group 6 Remotes'!D26</f>
        <v>1709</v>
      </c>
      <c r="E146" s="73">
        <f>'Group 6 Remotes'!E26</f>
        <v>1862</v>
      </c>
      <c r="F146" s="73">
        <f>'Group 6 Remotes'!F26</f>
        <v>1735</v>
      </c>
      <c r="G146" s="73">
        <f>'Group 6 Remotes'!G26</f>
        <v>2121</v>
      </c>
      <c r="H146" s="73">
        <f>'Group 6 Remotes'!H26</f>
        <v>1718</v>
      </c>
      <c r="I146" s="73">
        <f>'Group 6 Remotes'!I26</f>
        <v>474</v>
      </c>
      <c r="J146" s="73">
        <f>'Group 6 Remotes'!J26</f>
        <v>1917</v>
      </c>
      <c r="K146" s="73">
        <f>'Group 6 Remotes'!K26</f>
        <v>894</v>
      </c>
      <c r="L146" s="73">
        <f>'Group 6 Remotes'!L26</f>
        <v>2014</v>
      </c>
      <c r="M146" s="73">
        <f>'Group 6 Remotes'!M26</f>
        <v>1726</v>
      </c>
      <c r="N146" s="74">
        <f>SUM(B146:M146)</f>
        <v>19716</v>
      </c>
    </row>
    <row r="147" spans="1:15" x14ac:dyDescent="0.2">
      <c r="A147" s="71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4"/>
    </row>
    <row r="148" spans="1:15" x14ac:dyDescent="0.2">
      <c r="A148" s="75" t="s">
        <v>7</v>
      </c>
      <c r="B148" s="165">
        <f>SUM(B142:B147)</f>
        <v>5127</v>
      </c>
      <c r="C148" s="165">
        <f>SUM(C142:C147)</f>
        <v>5470</v>
      </c>
      <c r="D148" s="165">
        <f>SUM(D142:D147)</f>
        <v>4993</v>
      </c>
      <c r="E148" s="165">
        <f>SUM(E142:E147)</f>
        <v>5486</v>
      </c>
      <c r="F148" s="165">
        <f>SUM(F142:F147)</f>
        <v>5107</v>
      </c>
      <c r="G148" s="165">
        <f t="shared" ref="G148:M148" si="23">SUM(G142:G147)</f>
        <v>6038</v>
      </c>
      <c r="H148" s="165">
        <f>SUM(H142:H147)</f>
        <v>5087</v>
      </c>
      <c r="I148" s="165">
        <f>SUM(I142:I147)</f>
        <v>4213</v>
      </c>
      <c r="J148" s="165">
        <f>SUM(J142:J147)</f>
        <v>5358</v>
      </c>
      <c r="K148" s="165">
        <f>SUM(K142:K147)</f>
        <v>4057</v>
      </c>
      <c r="L148" s="165">
        <f t="shared" si="23"/>
        <v>5682</v>
      </c>
      <c r="M148" s="165">
        <f t="shared" si="23"/>
        <v>4986</v>
      </c>
      <c r="N148" s="165">
        <f>SUM(N142:N147)</f>
        <v>61604</v>
      </c>
    </row>
    <row r="149" spans="1:15" s="126" customFormat="1" ht="14.25" customHeigh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</row>
    <row r="150" spans="1:15" x14ac:dyDescent="0.2">
      <c r="A150" s="117" t="s">
        <v>48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6"/>
    </row>
    <row r="151" spans="1:15" s="64" customFormat="1" x14ac:dyDescent="0.2">
      <c r="A151" s="62" t="s">
        <v>4</v>
      </c>
      <c r="B151" s="197" t="s">
        <v>73</v>
      </c>
      <c r="C151" s="197" t="s">
        <v>74</v>
      </c>
      <c r="D151" s="197" t="s">
        <v>75</v>
      </c>
      <c r="E151" s="197" t="s">
        <v>76</v>
      </c>
      <c r="F151" s="197" t="s">
        <v>77</v>
      </c>
      <c r="G151" s="197" t="s">
        <v>78</v>
      </c>
      <c r="H151" s="197" t="s">
        <v>79</v>
      </c>
      <c r="I151" s="197" t="s">
        <v>80</v>
      </c>
      <c r="J151" s="197" t="s">
        <v>81</v>
      </c>
      <c r="K151" s="197" t="s">
        <v>82</v>
      </c>
      <c r="L151" s="197" t="s">
        <v>83</v>
      </c>
      <c r="M151" s="197" t="s">
        <v>84</v>
      </c>
      <c r="N151" s="198" t="s">
        <v>0</v>
      </c>
    </row>
    <row r="152" spans="1:15" s="64" customFormat="1" x14ac:dyDescent="0.2">
      <c r="A152" s="15" t="s">
        <v>9</v>
      </c>
      <c r="B152" s="149">
        <f>'Group 7 - CROS Non-R'!B3</f>
        <v>9639.76</v>
      </c>
      <c r="C152" s="149">
        <f>'Group 7 - CROS Non-R'!C3</f>
        <v>8395.92</v>
      </c>
      <c r="D152" s="149">
        <f>'Group 7 - CROS Non-R'!D3</f>
        <v>11816.48</v>
      </c>
      <c r="E152" s="149">
        <f>'Group 7 - CROS Non-R'!E3</f>
        <v>7774</v>
      </c>
      <c r="F152" s="149">
        <f>'Group 7 - CROS Non-R'!F3</f>
        <v>8395.92</v>
      </c>
      <c r="G152" s="149">
        <f>'Group 7 - CROS Non-R'!G3</f>
        <v>9328.7999999999993</v>
      </c>
      <c r="H152" s="149">
        <f>'Group 7 - CROS Non-R'!H3</f>
        <v>9639.76</v>
      </c>
      <c r="I152" s="149">
        <f>'Group 7 - CROS Non-R'!I3</f>
        <v>11194.56</v>
      </c>
      <c r="J152" s="149">
        <f>'Group 7 - CROS Non-R'!J3</f>
        <v>8706.8799999999992</v>
      </c>
      <c r="K152" s="149">
        <f>'Group 7 - CROS Non-R'!K3</f>
        <v>8084.96</v>
      </c>
      <c r="L152" s="149">
        <f>'Group 7 - CROS Non-R'!L3</f>
        <v>13993.2</v>
      </c>
      <c r="M152" s="149">
        <f>'Group 7 - CROS Non-R'!M3</f>
        <v>12127.44</v>
      </c>
      <c r="N152" s="149">
        <f>SUM(B152:M152)</f>
        <v>119097.68000000002</v>
      </c>
    </row>
    <row r="153" spans="1:15" s="64" customFormat="1" x14ac:dyDescent="0.2">
      <c r="A153" s="15" t="s">
        <v>23</v>
      </c>
      <c r="B153" s="149">
        <f>'Group 7 - CROS Non-R'!B4</f>
        <v>5708.5499999999993</v>
      </c>
      <c r="C153" s="144">
        <f>'Group 7 - CROS Non-R'!C4</f>
        <v>4506.75</v>
      </c>
      <c r="D153" s="149">
        <f>'Group 7 - CROS Non-R'!D4</f>
        <v>3605.4</v>
      </c>
      <c r="E153" s="149">
        <f>'Group 7 - CROS Non-R'!E4</f>
        <v>4506.75</v>
      </c>
      <c r="F153" s="149">
        <f>'Group 7 - CROS Non-R'!F4</f>
        <v>5107.6499999999996</v>
      </c>
      <c r="G153" s="149">
        <f>'Group 7 - CROS Non-R'!G4</f>
        <v>6910.35</v>
      </c>
      <c r="H153" s="144">
        <f>'Group 7 - CROS Non-R'!H4</f>
        <v>5408.1</v>
      </c>
      <c r="I153" s="149">
        <f>'Group 7 - CROS Non-R'!I4</f>
        <v>4206.3</v>
      </c>
      <c r="J153" s="149">
        <f>'Group 7 - CROS Non-R'!J4</f>
        <v>4807.2</v>
      </c>
      <c r="K153" s="149">
        <f>'Group 7 - CROS Non-R'!K4</f>
        <v>3605.4</v>
      </c>
      <c r="L153" s="149">
        <f>'Group 7 - CROS Non-R'!L4</f>
        <v>2704.05</v>
      </c>
      <c r="M153" s="149">
        <f>'Group 7 - CROS Non-R'!M4</f>
        <v>3905.85</v>
      </c>
      <c r="N153" s="149">
        <f t="shared" ref="N153" si="24">SUM(B153:M153)</f>
        <v>54982.35</v>
      </c>
    </row>
    <row r="154" spans="1:15" s="64" customFormat="1" x14ac:dyDescent="0.2">
      <c r="A154" s="5" t="s">
        <v>24</v>
      </c>
      <c r="B154" s="149">
        <f>'Group 7 - CROS Non-R'!B5</f>
        <v>97724.760000000009</v>
      </c>
      <c r="C154" s="149">
        <f>'Group 7 - CROS Non-R'!C5</f>
        <v>92175.72</v>
      </c>
      <c r="D154" s="150">
        <f>'Group 7 - CROS Non-R'!D5</f>
        <v>79536.239999999991</v>
      </c>
      <c r="E154" s="149">
        <f>'Group 7 - CROS Non-R'!E5</f>
        <v>80461.08</v>
      </c>
      <c r="F154" s="150">
        <f>'Group 7 - CROS Non-R'!F5</f>
        <v>73062.36</v>
      </c>
      <c r="G154" s="149">
        <f>'Group 7 - CROS Non-R'!G5</f>
        <v>89709.48000000001</v>
      </c>
      <c r="H154" s="149">
        <f>'Group 7 - CROS Non-R'!H5</f>
        <v>71829.239999999991</v>
      </c>
      <c r="I154" s="149">
        <f>'Group 7 - CROS Non-R'!I5</f>
        <v>73062.36</v>
      </c>
      <c r="J154" s="149">
        <f>'Group 7 - CROS Non-R'!J5</f>
        <v>73678.92</v>
      </c>
      <c r="K154" s="149">
        <f>'Group 7 - CROS Non-R'!K5</f>
        <v>72137.51999999999</v>
      </c>
      <c r="L154" s="149">
        <f>'Group 7 - CROS Non-R'!L5</f>
        <v>83852.160000000003</v>
      </c>
      <c r="M154" s="149">
        <f>'Group 7 - CROS Non-R'!M5</f>
        <v>66280.2</v>
      </c>
      <c r="N154" s="149">
        <f>SUM(B154:M154)</f>
        <v>953510.04</v>
      </c>
    </row>
    <row r="155" spans="1:15" s="64" customFormat="1" x14ac:dyDescent="0.2">
      <c r="A155" s="78" t="s">
        <v>1</v>
      </c>
      <c r="B155" s="149">
        <f>'Group 7 - CROS Non-R'!B6</f>
        <v>6910.35</v>
      </c>
      <c r="C155" s="149">
        <f>'Group 7 - CROS Non-R'!C6</f>
        <v>7811.7000000000007</v>
      </c>
      <c r="D155" s="150">
        <f>'Group 7 - CROS Non-R'!D6</f>
        <v>7210.7999999999993</v>
      </c>
      <c r="E155" s="149">
        <f>'Group 7 - CROS Non-R'!E6</f>
        <v>9013.5</v>
      </c>
      <c r="F155" s="150">
        <f>'Group 7 - CROS Non-R'!F6</f>
        <v>6309.4500000000007</v>
      </c>
      <c r="G155" s="149">
        <f>'Group 7 - CROS Non-R'!G6</f>
        <v>8713.0499999999993</v>
      </c>
      <c r="H155" s="149">
        <f>'Group 7 - CROS Non-R'!H6</f>
        <v>7811.7</v>
      </c>
      <c r="I155" s="149">
        <f>'Group 7 - CROS Non-R'!I6</f>
        <v>3304.95</v>
      </c>
      <c r="J155" s="149">
        <f>'Group 7 - CROS Non-R'!J6</f>
        <v>3605.3999999999996</v>
      </c>
      <c r="K155" s="149">
        <f>'Group 7 - CROS Non-R'!K6</f>
        <v>3304.95</v>
      </c>
      <c r="L155" s="149">
        <f>'Group 7 - CROS Non-R'!L6</f>
        <v>3004.5</v>
      </c>
      <c r="M155" s="149">
        <f>'Group 7 - CROS Non-R'!M6</f>
        <v>2403.6</v>
      </c>
      <c r="N155" s="149">
        <f>SUM(B155:M155)</f>
        <v>69403.950000000012</v>
      </c>
    </row>
    <row r="156" spans="1:15" s="64" customFormat="1" x14ac:dyDescent="0.2">
      <c r="A156" s="65"/>
      <c r="B156" s="149"/>
      <c r="C156" s="149"/>
      <c r="D156" s="149"/>
      <c r="E156" s="149"/>
      <c r="F156" s="150"/>
      <c r="G156" s="149"/>
      <c r="H156" s="149"/>
      <c r="I156" s="149"/>
      <c r="J156" s="149"/>
      <c r="K156" s="149"/>
      <c r="L156" s="149"/>
      <c r="M156" s="149"/>
      <c r="N156" s="149"/>
    </row>
    <row r="157" spans="1:15" x14ac:dyDescent="0.2">
      <c r="A157" s="66" t="s">
        <v>5</v>
      </c>
      <c r="B157" s="157">
        <f>SUM(B152:B155)</f>
        <v>119983.42000000001</v>
      </c>
      <c r="C157" s="157">
        <f>SUM(C152:C155)</f>
        <v>112890.09</v>
      </c>
      <c r="D157" s="157">
        <f>SUM(D152:D155)</f>
        <v>102168.92</v>
      </c>
      <c r="E157" s="157">
        <f>SUM(E152:E155)</f>
        <v>101755.33</v>
      </c>
      <c r="F157" s="157">
        <f>SUM(F152:F155)</f>
        <v>92875.37999999999</v>
      </c>
      <c r="G157" s="157">
        <f t="shared" ref="G157:L157" si="25">SUM(G152:G155)</f>
        <v>114661.68000000001</v>
      </c>
      <c r="H157" s="157">
        <f>SUM(H152:H155)</f>
        <v>94688.799999999988</v>
      </c>
      <c r="I157" s="157">
        <f>SUM(I152:I155)</f>
        <v>91768.17</v>
      </c>
      <c r="J157" s="157">
        <f>SUM(J152:J155)</f>
        <v>90798.399999999994</v>
      </c>
      <c r="K157" s="157">
        <f>SUM(K152:K155)</f>
        <v>87132.829999999987</v>
      </c>
      <c r="L157" s="157">
        <f t="shared" si="25"/>
        <v>103553.91</v>
      </c>
      <c r="M157" s="157">
        <f>SUM(M152:M155)</f>
        <v>84717.09</v>
      </c>
      <c r="N157" s="157">
        <f>SUM(N152:N155)</f>
        <v>1196994.02</v>
      </c>
    </row>
    <row r="158" spans="1:15" x14ac:dyDescent="0.2">
      <c r="A158" s="101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3"/>
      <c r="O158" s="67"/>
    </row>
    <row r="159" spans="1:15" ht="12" customHeight="1" x14ac:dyDescent="0.2">
      <c r="A159" s="68" t="s">
        <v>19</v>
      </c>
      <c r="B159" s="197" t="s">
        <v>73</v>
      </c>
      <c r="C159" s="197" t="s">
        <v>74</v>
      </c>
      <c r="D159" s="197" t="s">
        <v>75</v>
      </c>
      <c r="E159" s="197" t="s">
        <v>76</v>
      </c>
      <c r="F159" s="197" t="s">
        <v>77</v>
      </c>
      <c r="G159" s="197" t="s">
        <v>78</v>
      </c>
      <c r="H159" s="197" t="s">
        <v>79</v>
      </c>
      <c r="I159" s="197" t="s">
        <v>80</v>
      </c>
      <c r="J159" s="197" t="s">
        <v>81</v>
      </c>
      <c r="K159" s="197" t="s">
        <v>82</v>
      </c>
      <c r="L159" s="197" t="s">
        <v>83</v>
      </c>
      <c r="M159" s="197" t="s">
        <v>84</v>
      </c>
      <c r="N159" s="198" t="s">
        <v>0</v>
      </c>
    </row>
    <row r="160" spans="1:15" ht="12" customHeight="1" x14ac:dyDescent="0.2">
      <c r="A160" s="15" t="s">
        <v>9</v>
      </c>
      <c r="B160" s="156">
        <f>+'Group 7 - CROS Non-R'!B19</f>
        <v>31</v>
      </c>
      <c r="C160" s="156">
        <f>+'Group 7 - CROS Non-R'!C19</f>
        <v>27</v>
      </c>
      <c r="D160" s="156">
        <f>+'Group 7 - CROS Non-R'!D19</f>
        <v>38</v>
      </c>
      <c r="E160" s="156">
        <f>+'Group 7 - CROS Non-R'!E19</f>
        <v>25</v>
      </c>
      <c r="F160" s="156">
        <f>+'Group 7 - CROS Non-R'!F19</f>
        <v>27</v>
      </c>
      <c r="G160" s="156">
        <f>+'Group 7 - CROS Non-R'!G19</f>
        <v>30</v>
      </c>
      <c r="H160" s="156">
        <f>+'Group 7 - CROS Non-R'!H19</f>
        <v>30</v>
      </c>
      <c r="I160" s="156">
        <f>+'Group 7 - CROS Non-R'!I19</f>
        <v>36</v>
      </c>
      <c r="J160" s="156">
        <f>+'Group 7 - CROS Non-R'!J19</f>
        <v>28</v>
      </c>
      <c r="K160" s="156">
        <f>+'Group 7 - CROS Non-R'!K19</f>
        <v>25</v>
      </c>
      <c r="L160" s="156">
        <f>+'Group 7 - CROS Non-R'!L19</f>
        <v>45</v>
      </c>
      <c r="M160" s="156">
        <f>+'Group 7 - CROS Non-R'!M19</f>
        <v>39</v>
      </c>
      <c r="N160" s="156">
        <f>SUM(B160:M160)</f>
        <v>381</v>
      </c>
    </row>
    <row r="161" spans="1:14" ht="12" customHeight="1" x14ac:dyDescent="0.2">
      <c r="A161" s="15" t="s">
        <v>23</v>
      </c>
      <c r="B161" s="156">
        <f>+'Group 7 - CROS Non-R'!B20</f>
        <v>19</v>
      </c>
      <c r="C161" s="156">
        <f>+'Group 7 - CROS Non-R'!C20</f>
        <v>14</v>
      </c>
      <c r="D161" s="156">
        <f>+'Group 7 - CROS Non-R'!D20</f>
        <v>12</v>
      </c>
      <c r="E161" s="156">
        <f>+'Group 7 - CROS Non-R'!E20</f>
        <v>15</v>
      </c>
      <c r="F161" s="156">
        <f>+'Group 7 - CROS Non-R'!F20</f>
        <v>17</v>
      </c>
      <c r="G161" s="156">
        <f>+'Group 7 - CROS Non-R'!G20</f>
        <v>22</v>
      </c>
      <c r="H161" s="156">
        <f>+'Group 7 - CROS Non-R'!H20</f>
        <v>18</v>
      </c>
      <c r="I161" s="156">
        <f>'Group 7 - CROS Non-R'!I20</f>
        <v>14</v>
      </c>
      <c r="J161" s="156">
        <f>'Group 7 - CROS Non-R'!J20</f>
        <v>16</v>
      </c>
      <c r="K161" s="156">
        <f>'Group 7 - CROS Non-R'!K20</f>
        <v>12</v>
      </c>
      <c r="L161" s="156">
        <f>'Group 7 - CROS Non-R'!L20</f>
        <v>9</v>
      </c>
      <c r="M161" s="156">
        <f>'Group 7 - CROS Non-R'!M20</f>
        <v>12</v>
      </c>
      <c r="N161" s="156">
        <f>SUM(B161:M161)</f>
        <v>180</v>
      </c>
    </row>
    <row r="162" spans="1:14" ht="12" customHeight="1" x14ac:dyDescent="0.2">
      <c r="A162" s="5" t="s">
        <v>24</v>
      </c>
      <c r="B162" s="156">
        <f>+'Group 7 - CROS Non-R'!B21</f>
        <v>316</v>
      </c>
      <c r="C162" s="156">
        <f>+'Group 7 - CROS Non-R'!C21</f>
        <v>299</v>
      </c>
      <c r="D162" s="156">
        <f>+'Group 7 - CROS Non-R'!D21</f>
        <v>258</v>
      </c>
      <c r="E162" s="156">
        <f>+'Group 7 - CROS Non-R'!E21</f>
        <v>261</v>
      </c>
      <c r="F162" s="156">
        <f>+'Group 7 - CROS Non-R'!F21</f>
        <v>235</v>
      </c>
      <c r="G162" s="156">
        <f>+'Group 7 - CROS Non-R'!G21</f>
        <v>289</v>
      </c>
      <c r="H162" s="156">
        <f>+'Group 7 - CROS Non-R'!H21</f>
        <v>233</v>
      </c>
      <c r="I162" s="156">
        <f>'Group 7 - CROS Non-R'!I21</f>
        <v>236</v>
      </c>
      <c r="J162" s="156">
        <f>'Group 7 - CROS Non-R'!J21</f>
        <v>237</v>
      </c>
      <c r="K162" s="156">
        <f>'Group 7 - CROS Non-R'!K21</f>
        <v>232</v>
      </c>
      <c r="L162" s="156">
        <f>'Group 7 - CROS Non-R'!L21</f>
        <v>270</v>
      </c>
      <c r="M162" s="156">
        <f>'Group 7 - CROS Non-R'!M21</f>
        <v>214</v>
      </c>
      <c r="N162" s="156">
        <f>SUM(B162:M162)</f>
        <v>3080</v>
      </c>
    </row>
    <row r="163" spans="1:14" x14ac:dyDescent="0.2">
      <c r="A163" s="65" t="s">
        <v>1</v>
      </c>
      <c r="B163" s="156">
        <f>+'Group 7 - CROS Non-R'!B22</f>
        <v>22</v>
      </c>
      <c r="C163" s="156">
        <f>+'Group 7 - CROS Non-R'!C22</f>
        <v>26</v>
      </c>
      <c r="D163" s="156">
        <f>+'Group 7 - CROS Non-R'!D22</f>
        <v>24</v>
      </c>
      <c r="E163" s="156">
        <f>+'Group 7 - CROS Non-R'!E22</f>
        <v>30</v>
      </c>
      <c r="F163" s="156">
        <f>+'Group 7 - CROS Non-R'!F22</f>
        <v>21</v>
      </c>
      <c r="G163" s="156">
        <f>+'Group 7 - CROS Non-R'!G22</f>
        <v>29</v>
      </c>
      <c r="H163" s="156">
        <f>+'Group 7 - CROS Non-R'!H22</f>
        <v>26</v>
      </c>
      <c r="I163" s="156">
        <f>'Group 7 - CROS Non-R'!I22</f>
        <v>11</v>
      </c>
      <c r="J163" s="156">
        <f>'Group 7 - CROS Non-R'!J22</f>
        <v>12</v>
      </c>
      <c r="K163" s="156">
        <f>'Group 7 - CROS Non-R'!K22</f>
        <v>11</v>
      </c>
      <c r="L163" s="156">
        <f>'Group 7 - CROS Non-R'!L22</f>
        <v>10</v>
      </c>
      <c r="M163" s="156">
        <f>'Group 7 - CROS Non-R'!M22</f>
        <v>8</v>
      </c>
      <c r="N163" s="156">
        <f>SUM(B163:M163)</f>
        <v>230</v>
      </c>
    </row>
    <row r="164" spans="1:14" x14ac:dyDescent="0.2">
      <c r="A164" s="65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1:14" x14ac:dyDescent="0.2">
      <c r="A165" s="66" t="s">
        <v>11</v>
      </c>
      <c r="B165" s="161">
        <f>SUM(B160:B163)</f>
        <v>388</v>
      </c>
      <c r="C165" s="161">
        <f>SUM(C160:C163)</f>
        <v>366</v>
      </c>
      <c r="D165" s="161">
        <f>SUM(D160:D163)</f>
        <v>332</v>
      </c>
      <c r="E165" s="161">
        <f>SUM(E160:E163)</f>
        <v>331</v>
      </c>
      <c r="F165" s="161">
        <f>SUM(F160:F163)</f>
        <v>300</v>
      </c>
      <c r="G165" s="161">
        <f t="shared" ref="G165" si="26">SUM(G160:G163)</f>
        <v>370</v>
      </c>
      <c r="H165" s="161">
        <f t="shared" ref="H165:M165" si="27">SUM(H160:H163)</f>
        <v>307</v>
      </c>
      <c r="I165" s="161">
        <f>SUM(I160:I163)</f>
        <v>297</v>
      </c>
      <c r="J165" s="161">
        <f>SUM(J160:J163)</f>
        <v>293</v>
      </c>
      <c r="K165" s="161">
        <f t="shared" si="27"/>
        <v>280</v>
      </c>
      <c r="L165" s="161">
        <f t="shared" si="27"/>
        <v>334</v>
      </c>
      <c r="M165" s="161">
        <f t="shared" si="27"/>
        <v>273</v>
      </c>
      <c r="N165" s="161">
        <f>SUM(N160:N164)</f>
        <v>3871</v>
      </c>
    </row>
    <row r="166" spans="1:14" x14ac:dyDescent="0.2">
      <c r="A166" s="99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</row>
    <row r="167" spans="1:14" x14ac:dyDescent="0.2">
      <c r="A167" s="117" t="s">
        <v>49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6"/>
    </row>
    <row r="168" spans="1:14" x14ac:dyDescent="0.2">
      <c r="A168" s="62" t="s">
        <v>4</v>
      </c>
      <c r="B168" s="197" t="s">
        <v>73</v>
      </c>
      <c r="C168" s="197" t="s">
        <v>74</v>
      </c>
      <c r="D168" s="197" t="s">
        <v>75</v>
      </c>
      <c r="E168" s="197" t="s">
        <v>76</v>
      </c>
      <c r="F168" s="197" t="s">
        <v>77</v>
      </c>
      <c r="G168" s="197" t="s">
        <v>78</v>
      </c>
      <c r="H168" s="197" t="s">
        <v>79</v>
      </c>
      <c r="I168" s="197" t="s">
        <v>80</v>
      </c>
      <c r="J168" s="197" t="s">
        <v>81</v>
      </c>
      <c r="K168" s="197" t="s">
        <v>82</v>
      </c>
      <c r="L168" s="197" t="s">
        <v>83</v>
      </c>
      <c r="M168" s="197" t="s">
        <v>84</v>
      </c>
      <c r="N168" s="198" t="s">
        <v>0</v>
      </c>
    </row>
    <row r="169" spans="1:14" s="1" customFormat="1" x14ac:dyDescent="0.2">
      <c r="A169" s="5" t="s">
        <v>9</v>
      </c>
      <c r="B169" s="143">
        <f>+'Group 7 CROS- R'!B3</f>
        <v>51731.68</v>
      </c>
      <c r="C169" s="150">
        <f>+'Group 7 CROS- R'!C3</f>
        <v>47064.160000000003</v>
      </c>
      <c r="D169" s="150">
        <f>+'Group 7 CROS- R'!D3</f>
        <v>49786.879999999997</v>
      </c>
      <c r="E169" s="150">
        <f>+'Group 7 CROS- R'!E3</f>
        <v>57955.040000000001</v>
      </c>
      <c r="F169" s="150">
        <f>+'Group 7 CROS- R'!F3</f>
        <v>55232.32</v>
      </c>
      <c r="G169" s="150">
        <f>+'Group 7 CROS- R'!G3</f>
        <v>66123.199999999997</v>
      </c>
      <c r="H169" s="150">
        <f>+'Group 7 CROS- R'!H3</f>
        <v>52509.599999999999</v>
      </c>
      <c r="I169" s="150">
        <f>+'Group 7 CROS- R'!I3</f>
        <v>67290.080000000002</v>
      </c>
      <c r="J169" s="150">
        <f>+'Group 7 CROS- R'!J3</f>
        <v>75069.279999999999</v>
      </c>
      <c r="K169" s="150">
        <f>+'Group 7 CROS- R'!K3</f>
        <v>58732.959999999999</v>
      </c>
      <c r="L169" s="150">
        <f>+'Group 7 CROS- R'!L3</f>
        <v>88293.92</v>
      </c>
      <c r="M169" s="150">
        <f>+'Group 7 CROS- R'!M3</f>
        <v>84015.360000000001</v>
      </c>
      <c r="N169" s="144">
        <f t="shared" ref="N169" si="28">SUM(B169:M169)</f>
        <v>753804.48</v>
      </c>
    </row>
    <row r="170" spans="1:14" x14ac:dyDescent="0.2">
      <c r="A170" s="15" t="s">
        <v>23</v>
      </c>
      <c r="B170" s="150">
        <f>+'Group 7 CROS- R'!B4</f>
        <v>24336</v>
      </c>
      <c r="C170" s="150">
        <f>+'Group 7 CROS- R'!C4</f>
        <v>31512</v>
      </c>
      <c r="D170" s="150">
        <f>+'Group 7 CROS- R'!D4</f>
        <v>27768</v>
      </c>
      <c r="E170" s="150">
        <f>+'Group 7 CROS- R'!E4</f>
        <v>38064</v>
      </c>
      <c r="F170" s="150">
        <f>+'Group 7 CROS- R'!F4</f>
        <v>32136</v>
      </c>
      <c r="G170" s="150">
        <f>+'Group 7 CROS- R'!G4</f>
        <v>37128</v>
      </c>
      <c r="H170" s="150">
        <f>+'Group 7 CROS- R'!H4</f>
        <v>31200</v>
      </c>
      <c r="I170" s="150">
        <f>+'Group 7 CROS- R'!I4</f>
        <v>32760</v>
      </c>
      <c r="J170" s="150">
        <f>+'Group 7 CROS- R'!J4</f>
        <v>27768</v>
      </c>
      <c r="K170" s="150">
        <f>+'Group 7 CROS- R'!K4</f>
        <v>27768</v>
      </c>
      <c r="L170" s="150">
        <f>+'Group 7 CROS- R'!L4</f>
        <v>27768</v>
      </c>
      <c r="M170" s="150">
        <f>+'Group 7 CROS- R'!M4</f>
        <v>30888</v>
      </c>
      <c r="N170" s="149">
        <f>SUM(B170:M170)</f>
        <v>369096</v>
      </c>
    </row>
    <row r="171" spans="1:14" x14ac:dyDescent="0.2">
      <c r="A171" s="5" t="s">
        <v>24</v>
      </c>
      <c r="B171" s="150">
        <f>'Group 7 CROS- R'!B5</f>
        <v>160388.54999999999</v>
      </c>
      <c r="C171" s="150">
        <f>'Group 7 CROS- R'!C5</f>
        <v>183301.2</v>
      </c>
      <c r="D171" s="150">
        <f>'Group 7 CROS- R'!D5</f>
        <v>157281.75</v>
      </c>
      <c r="E171" s="150">
        <f>'Group 7 CROS- R'!E5</f>
        <v>155340</v>
      </c>
      <c r="F171" s="150">
        <f>'Group 7 CROS- R'!F5</f>
        <v>155728.35</v>
      </c>
      <c r="G171" s="150">
        <f>'Group 7 CROS- R'!G5</f>
        <v>186408</v>
      </c>
      <c r="H171" s="149">
        <f>'Group 7 CROS- R'!H5</f>
        <v>158058.45000000001</v>
      </c>
      <c r="I171" s="149">
        <f>'Group 7 CROS- R'!I5</f>
        <v>177864.3</v>
      </c>
      <c r="J171" s="149">
        <f>'Group 7 CROS- R'!J5</f>
        <v>150291.45000000001</v>
      </c>
      <c r="K171" s="149">
        <f>'Group 7 CROS- R'!K5</f>
        <v>152233.20000000001</v>
      </c>
      <c r="L171" s="149">
        <f>'Group 7 CROS- R'!L5</f>
        <v>190291.5</v>
      </c>
      <c r="M171" s="149">
        <f>'Group 7 CROS- R'!M5</f>
        <v>160388.54999999999</v>
      </c>
      <c r="N171" s="149">
        <f>SUM(B171:M171)</f>
        <v>1987575.3</v>
      </c>
    </row>
    <row r="172" spans="1:14" x14ac:dyDescent="0.2">
      <c r="A172" s="78" t="s">
        <v>1</v>
      </c>
      <c r="B172" s="150">
        <f>'Group 7 CROS- R'!B6</f>
        <v>16536</v>
      </c>
      <c r="C172" s="150">
        <f>'Group 7 CROS- R'!C6</f>
        <v>14352</v>
      </c>
      <c r="D172" s="150">
        <f>'Group 7 CROS- R'!D6</f>
        <v>20592</v>
      </c>
      <c r="E172" s="150">
        <f>'Group 7 CROS- R'!E6</f>
        <v>15912</v>
      </c>
      <c r="F172" s="150">
        <f>'Group 7 CROS- R'!F6</f>
        <v>18096</v>
      </c>
      <c r="G172" s="150">
        <f>'Group 7 CROS- R'!G6</f>
        <v>21216</v>
      </c>
      <c r="H172" s="149">
        <f>'Group 7 CROS- R'!H6</f>
        <v>14352</v>
      </c>
      <c r="I172" s="149">
        <f>'Group 7 CROS- R'!I6</f>
        <v>35256</v>
      </c>
      <c r="J172" s="149">
        <f>'Group 7 CROS- R'!J6</f>
        <v>31200</v>
      </c>
      <c r="K172" s="149">
        <f>'Group 7 CROS- R'!K6</f>
        <v>29952</v>
      </c>
      <c r="L172" s="149">
        <f>'Group 7 CROS- R'!L6</f>
        <v>35568</v>
      </c>
      <c r="M172" s="149">
        <f>'Group 7 CROS- R'!M6</f>
        <v>23400</v>
      </c>
      <c r="N172" s="149">
        <f>SUM(B172:M172)</f>
        <v>276432</v>
      </c>
    </row>
    <row r="173" spans="1:14" x14ac:dyDescent="0.2">
      <c r="A173" s="65"/>
      <c r="B173" s="150"/>
      <c r="C173" s="150"/>
      <c r="D173" s="149"/>
      <c r="E173" s="150"/>
      <c r="F173" s="150"/>
      <c r="G173" s="150"/>
      <c r="H173" s="149"/>
      <c r="I173" s="149"/>
      <c r="J173" s="149"/>
      <c r="K173" s="149"/>
      <c r="L173" s="149"/>
      <c r="M173" s="149"/>
      <c r="N173" s="149"/>
    </row>
    <row r="174" spans="1:14" x14ac:dyDescent="0.2">
      <c r="A174" s="66" t="s">
        <v>5</v>
      </c>
      <c r="B174" s="158">
        <f>+SUM(B169:B172)</f>
        <v>252992.22999999998</v>
      </c>
      <c r="C174" s="158">
        <f>+SUM(C169:C172)</f>
        <v>276229.36</v>
      </c>
      <c r="D174" s="158">
        <f>+SUM(D169:D172)</f>
        <v>255428.63</v>
      </c>
      <c r="E174" s="158">
        <f>+SUM(E169:E172)</f>
        <v>267271.04000000004</v>
      </c>
      <c r="F174" s="158">
        <f>+SUM(F169:F172)</f>
        <v>261192.67</v>
      </c>
      <c r="G174" s="158">
        <f t="shared" ref="G174" si="29">+SUM(G169:G172)</f>
        <v>310875.2</v>
      </c>
      <c r="H174" s="158">
        <f>+SUM(H169:H172)</f>
        <v>256120.05000000002</v>
      </c>
      <c r="I174" s="158">
        <f>+SUM(I169:I172)</f>
        <v>313170.38</v>
      </c>
      <c r="J174" s="158">
        <f>+SUM(J169:J172)</f>
        <v>284328.73</v>
      </c>
      <c r="K174" s="158">
        <f>+SUM(K169:K172)</f>
        <v>268686.16000000003</v>
      </c>
      <c r="L174" s="158">
        <f t="shared" ref="L174" si="30">+SUM(L169:L172)</f>
        <v>341921.42</v>
      </c>
      <c r="M174" s="158">
        <f>+SUM(M169:M172)</f>
        <v>298691.90999999997</v>
      </c>
      <c r="N174" s="158">
        <f>+SUM(N169:N172)</f>
        <v>3386907.7800000003</v>
      </c>
    </row>
    <row r="175" spans="1:14" x14ac:dyDescent="0.2">
      <c r="A175" s="101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3"/>
    </row>
    <row r="176" spans="1:14" x14ac:dyDescent="0.2">
      <c r="A176" s="68" t="s">
        <v>19</v>
      </c>
      <c r="B176" s="197" t="s">
        <v>73</v>
      </c>
      <c r="C176" s="197" t="s">
        <v>74</v>
      </c>
      <c r="D176" s="197" t="s">
        <v>75</v>
      </c>
      <c r="E176" s="197" t="s">
        <v>76</v>
      </c>
      <c r="F176" s="197" t="s">
        <v>77</v>
      </c>
      <c r="G176" s="197" t="s">
        <v>78</v>
      </c>
      <c r="H176" s="197" t="s">
        <v>79</v>
      </c>
      <c r="I176" s="197" t="s">
        <v>80</v>
      </c>
      <c r="J176" s="197" t="s">
        <v>81</v>
      </c>
      <c r="K176" s="197" t="s">
        <v>82</v>
      </c>
      <c r="L176" s="197" t="s">
        <v>83</v>
      </c>
      <c r="M176" s="197" t="s">
        <v>84</v>
      </c>
      <c r="N176" s="63" t="s">
        <v>0</v>
      </c>
    </row>
    <row r="177" spans="1:14" x14ac:dyDescent="0.2">
      <c r="A177" s="15" t="s">
        <v>9</v>
      </c>
      <c r="B177" s="156">
        <f>'Group 7 CROS- R'!B19</f>
        <v>132</v>
      </c>
      <c r="C177" s="156">
        <f>'Group 7 CROS- R'!C19</f>
        <v>120</v>
      </c>
      <c r="D177" s="156">
        <f>'Group 7 CROS- R'!D19</f>
        <v>128</v>
      </c>
      <c r="E177" s="156">
        <f>'Group 7 CROS- R'!E19</f>
        <v>149</v>
      </c>
      <c r="F177" s="156">
        <f>'Group 7 CROS- R'!F19</f>
        <v>140</v>
      </c>
      <c r="G177" s="156">
        <f>'Group 7 CROS- R'!G19</f>
        <v>168</v>
      </c>
      <c r="H177" s="156">
        <f>'Group 7 CROS- R'!H19</f>
        <v>135</v>
      </c>
      <c r="I177" s="156">
        <f>'Group 7 CROS- R'!I19</f>
        <v>173</v>
      </c>
      <c r="J177" s="156">
        <f>'Group 7 CROS- R'!J19</f>
        <v>193</v>
      </c>
      <c r="K177" s="156">
        <f>'Group 7 CROS- R'!K19</f>
        <v>150</v>
      </c>
      <c r="L177" s="156">
        <f>'Group 7 CROS- R'!L19</f>
        <v>226</v>
      </c>
      <c r="M177" s="156">
        <f>'Group 7 CROS- R'!M19</f>
        <v>215</v>
      </c>
      <c r="N177" s="156">
        <f>SUM(B177:M177)</f>
        <v>1929</v>
      </c>
    </row>
    <row r="178" spans="1:14" x14ac:dyDescent="0.2">
      <c r="A178" s="15" t="s">
        <v>23</v>
      </c>
      <c r="B178" s="156">
        <f>'Group 7 CROS- R'!B20</f>
        <v>78</v>
      </c>
      <c r="C178" s="156">
        <f>'Group 7 CROS- R'!C20</f>
        <v>101</v>
      </c>
      <c r="D178" s="156">
        <f>'Group 7 CROS- R'!D20</f>
        <v>88</v>
      </c>
      <c r="E178" s="156">
        <f>'Group 7 CROS- R'!E20</f>
        <v>122</v>
      </c>
      <c r="F178" s="156">
        <f>'Group 7 CROS- R'!F20</f>
        <v>103</v>
      </c>
      <c r="G178" s="156">
        <f>'Group 7 CROS- R'!G20</f>
        <v>117</v>
      </c>
      <c r="H178" s="156">
        <f>'Group 7 CROS- R'!H20</f>
        <v>99</v>
      </c>
      <c r="I178" s="156">
        <f>'Group 7 CROS- R'!I20</f>
        <v>105</v>
      </c>
      <c r="J178" s="156">
        <f>'Group 7 CROS- R'!J20</f>
        <v>89</v>
      </c>
      <c r="K178" s="156">
        <f>'Group 7 CROS- R'!K20</f>
        <v>89</v>
      </c>
      <c r="L178" s="156">
        <f>'Group 7 CROS- R'!L20</f>
        <v>88</v>
      </c>
      <c r="M178" s="156">
        <f>'Group 7 CROS- R'!M20</f>
        <v>99</v>
      </c>
      <c r="N178" s="156">
        <f>SUM(B178:M178)</f>
        <v>1178</v>
      </c>
    </row>
    <row r="179" spans="1:14" x14ac:dyDescent="0.2">
      <c r="A179" s="5" t="s">
        <v>24</v>
      </c>
      <c r="B179" s="156">
        <f>'Group 7 CROS- R'!B21</f>
        <v>413</v>
      </c>
      <c r="C179" s="156">
        <f>'Group 7 CROS- R'!C21</f>
        <v>469</v>
      </c>
      <c r="D179" s="156">
        <f>'Group 7 CROS- R'!D21</f>
        <v>405</v>
      </c>
      <c r="E179" s="156">
        <f>'Group 7 CROS- R'!E21</f>
        <v>400</v>
      </c>
      <c r="F179" s="156">
        <f>'Group 7 CROS- R'!F21</f>
        <v>401</v>
      </c>
      <c r="G179" s="156">
        <f>'Group 7 CROS- R'!G21</f>
        <v>180</v>
      </c>
      <c r="H179" s="156">
        <f>'Group 7 CROS- R'!H21</f>
        <v>407</v>
      </c>
      <c r="I179" s="156">
        <f>'Group 7 CROS- R'!I21</f>
        <v>457</v>
      </c>
      <c r="J179" s="156">
        <f>'Group 7 CROS- R'!J21</f>
        <v>386</v>
      </c>
      <c r="K179" s="156">
        <f>'Group 7 CROS- R'!K21</f>
        <v>391</v>
      </c>
      <c r="L179" s="156">
        <f>'Group 7 CROS- R'!L21</f>
        <v>490</v>
      </c>
      <c r="M179" s="156">
        <f>'Group 7 CROS- R'!M21</f>
        <v>413</v>
      </c>
      <c r="N179" s="156">
        <f>SUM(B179:M179)</f>
        <v>4812</v>
      </c>
    </row>
    <row r="180" spans="1:14" x14ac:dyDescent="0.2">
      <c r="A180" s="65" t="s">
        <v>1</v>
      </c>
      <c r="B180" s="156">
        <f>'Group 7 CROS- R'!B22</f>
        <v>52</v>
      </c>
      <c r="C180" s="156">
        <f>'Group 7 CROS- R'!C22</f>
        <v>46</v>
      </c>
      <c r="D180" s="156">
        <f>'Group 7 CROS- R'!D22</f>
        <v>66</v>
      </c>
      <c r="E180" s="156">
        <f>'Group 7 CROS- R'!E22</f>
        <v>51</v>
      </c>
      <c r="F180" s="156">
        <f>'Group 7 CROS- R'!F22</f>
        <v>58</v>
      </c>
      <c r="G180" s="156">
        <f>'Group 7 CROS- R'!G22</f>
        <v>68</v>
      </c>
      <c r="H180" s="156">
        <f>'Group 7 CROS- R'!H22</f>
        <v>46</v>
      </c>
      <c r="I180" s="156">
        <f>'Group 7 CROS- R'!I22</f>
        <v>113</v>
      </c>
      <c r="J180" s="156">
        <f>'Group 7 CROS- R'!J22</f>
        <v>100</v>
      </c>
      <c r="K180" s="156">
        <f>'Group 7 CROS- R'!K22</f>
        <v>96</v>
      </c>
      <c r="L180" s="156">
        <f>'Group 7 CROS- R'!L22</f>
        <v>114</v>
      </c>
      <c r="M180" s="156">
        <f>'Group 7 CROS- R'!M22</f>
        <v>75</v>
      </c>
      <c r="N180" s="156">
        <f>SUM(B180:M180)</f>
        <v>885</v>
      </c>
    </row>
    <row r="181" spans="1:14" x14ac:dyDescent="0.2">
      <c r="A181" s="65"/>
      <c r="B181" s="156"/>
      <c r="C181" s="156"/>
      <c r="D181" s="156"/>
      <c r="E181" s="156"/>
      <c r="F181" s="156"/>
      <c r="G181" s="196" t="s">
        <v>72</v>
      </c>
      <c r="H181" s="156"/>
      <c r="I181" s="156"/>
      <c r="J181" s="156"/>
      <c r="K181" s="156"/>
      <c r="L181" s="156"/>
      <c r="M181" s="156"/>
      <c r="N181" s="156"/>
    </row>
    <row r="182" spans="1:14" x14ac:dyDescent="0.2">
      <c r="A182" s="66" t="s">
        <v>11</v>
      </c>
      <c r="B182" s="161">
        <f>SUM(B177:B181)</f>
        <v>675</v>
      </c>
      <c r="C182" s="161">
        <f>SUM(C177:C181)</f>
        <v>736</v>
      </c>
      <c r="D182" s="161">
        <f>SUM(D177:D181)</f>
        <v>687</v>
      </c>
      <c r="E182" s="161">
        <f>SUM(E177:E181)</f>
        <v>722</v>
      </c>
      <c r="F182" s="161">
        <f>SUM(F177:F181)</f>
        <v>702</v>
      </c>
      <c r="G182" s="161">
        <f t="shared" ref="G182" si="31">SUM(G177:G181)</f>
        <v>533</v>
      </c>
      <c r="H182" s="161">
        <f>SUM(H177:H181)</f>
        <v>687</v>
      </c>
      <c r="I182" s="161">
        <f>SUM(I177:I181)</f>
        <v>848</v>
      </c>
      <c r="J182" s="161">
        <f>SUM(J177:J181)</f>
        <v>768</v>
      </c>
      <c r="K182" s="161">
        <f>SUM(K177:K181)</f>
        <v>726</v>
      </c>
      <c r="L182" s="161">
        <f t="shared" ref="L182" si="32">SUM(L177:L181)</f>
        <v>918</v>
      </c>
      <c r="M182" s="161">
        <f>SUM(M177:M181)</f>
        <v>802</v>
      </c>
      <c r="N182" s="161">
        <f>SUM(N177:N181)</f>
        <v>8804</v>
      </c>
    </row>
    <row r="183" spans="1:14" x14ac:dyDescent="0.2">
      <c r="A183" s="76"/>
      <c r="B183" s="76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6"/>
    </row>
    <row r="184" spans="1:14" x14ac:dyDescent="0.2">
      <c r="A184" s="117" t="s">
        <v>54</v>
      </c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6"/>
    </row>
    <row r="185" spans="1:14" x14ac:dyDescent="0.2">
      <c r="A185" s="62" t="s">
        <v>4</v>
      </c>
      <c r="B185" s="197" t="s">
        <v>73</v>
      </c>
      <c r="C185" s="197" t="s">
        <v>74</v>
      </c>
      <c r="D185" s="197" t="s">
        <v>75</v>
      </c>
      <c r="E185" s="197" t="s">
        <v>76</v>
      </c>
      <c r="F185" s="197" t="s">
        <v>77</v>
      </c>
      <c r="G185" s="197" t="s">
        <v>78</v>
      </c>
      <c r="H185" s="197" t="s">
        <v>79</v>
      </c>
      <c r="I185" s="197" t="s">
        <v>80</v>
      </c>
      <c r="J185" s="197" t="s">
        <v>81</v>
      </c>
      <c r="K185" s="197" t="s">
        <v>82</v>
      </c>
      <c r="L185" s="197" t="s">
        <v>83</v>
      </c>
      <c r="M185" s="197" t="s">
        <v>84</v>
      </c>
      <c r="N185" s="198" t="s">
        <v>0</v>
      </c>
    </row>
    <row r="186" spans="1:14" x14ac:dyDescent="0.2">
      <c r="A186" s="5" t="s">
        <v>24</v>
      </c>
      <c r="B186" s="150">
        <f>+'Group 8 CI Comp'!B3</f>
        <v>21674.52</v>
      </c>
      <c r="C186" s="150">
        <f>+'Group 8 CI Comp'!C3</f>
        <v>24082.799999999999</v>
      </c>
      <c r="D186" s="150">
        <f>+'Group 8 CI Comp'!D3</f>
        <v>28211.279999999999</v>
      </c>
      <c r="E186" s="150">
        <f>+'Group 8 CI Comp'!E3</f>
        <v>20986.44</v>
      </c>
      <c r="F186" s="150">
        <f>+'Group 8 CI Comp'!F3</f>
        <v>25114.92</v>
      </c>
      <c r="G186" s="150">
        <f>+'Group 8 CI Comp'!G3</f>
        <v>27523.200000000001</v>
      </c>
      <c r="H186" s="150">
        <f>+'Group 8 CI Comp'!H3</f>
        <v>23394.720000000001</v>
      </c>
      <c r="I186" s="150">
        <f>+'Group 8 CI Comp'!I3</f>
        <v>25458.959999999999</v>
      </c>
      <c r="J186" s="150">
        <f>+'Group 8 CI Comp'!J3</f>
        <v>25114.92</v>
      </c>
      <c r="K186" s="150">
        <f>+'Group 8 CI Comp'!K3</f>
        <v>24426.84</v>
      </c>
      <c r="L186" s="150">
        <f>+'Group 8 CI Comp'!L3</f>
        <v>30619.56</v>
      </c>
      <c r="M186" s="150">
        <f>+'Group 8 CI Comp'!M3</f>
        <v>20986.44</v>
      </c>
      <c r="N186" s="149">
        <f>SUM(B186:M186)</f>
        <v>297594.60000000003</v>
      </c>
    </row>
    <row r="187" spans="1:14" x14ac:dyDescent="0.2">
      <c r="A187" s="65"/>
      <c r="B187" s="150"/>
      <c r="C187" s="150"/>
      <c r="D187" s="149"/>
      <c r="E187" s="150"/>
      <c r="F187" s="150"/>
      <c r="G187" s="150"/>
      <c r="H187" s="149"/>
      <c r="I187" s="149"/>
      <c r="J187" s="149"/>
      <c r="K187" s="149"/>
      <c r="L187" s="149"/>
      <c r="M187" s="149"/>
      <c r="N187" s="149"/>
    </row>
    <row r="188" spans="1:14" x14ac:dyDescent="0.2">
      <c r="A188" s="66" t="s">
        <v>5</v>
      </c>
      <c r="B188" s="158">
        <f>+SUM(B186:B186)</f>
        <v>21674.52</v>
      </c>
      <c r="C188" s="158">
        <f>+SUM(C186:C186)</f>
        <v>24082.799999999999</v>
      </c>
      <c r="D188" s="158">
        <f>+SUM(D186:D186)</f>
        <v>28211.279999999999</v>
      </c>
      <c r="E188" s="158">
        <f>+SUM(E186:E186)</f>
        <v>20986.44</v>
      </c>
      <c r="F188" s="158">
        <f>+SUM(F186:F186)</f>
        <v>25114.92</v>
      </c>
      <c r="G188" s="158">
        <f t="shared" ref="G188:L188" si="33">+SUM(G186:G186)</f>
        <v>27523.200000000001</v>
      </c>
      <c r="H188" s="158">
        <f>+SUM(H186:H186)</f>
        <v>23394.720000000001</v>
      </c>
      <c r="I188" s="158">
        <f>+SUM(I186:I186)</f>
        <v>25458.959999999999</v>
      </c>
      <c r="J188" s="158">
        <f>+SUM(J186:J186)</f>
        <v>25114.92</v>
      </c>
      <c r="K188" s="158">
        <f>+SUM(K186:K186)</f>
        <v>24426.84</v>
      </c>
      <c r="L188" s="158">
        <f t="shared" si="33"/>
        <v>30619.56</v>
      </c>
      <c r="M188" s="158">
        <f>+SUM(M186:M186)</f>
        <v>20986.44</v>
      </c>
      <c r="N188" s="158">
        <f>+SUM(N186:N186)</f>
        <v>297594.60000000003</v>
      </c>
    </row>
    <row r="189" spans="1:14" x14ac:dyDescent="0.2">
      <c r="A189" s="101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3"/>
    </row>
    <row r="190" spans="1:14" x14ac:dyDescent="0.2">
      <c r="A190" s="68" t="s">
        <v>19</v>
      </c>
      <c r="B190" s="197" t="s">
        <v>73</v>
      </c>
      <c r="C190" s="197" t="s">
        <v>74</v>
      </c>
      <c r="D190" s="197" t="s">
        <v>75</v>
      </c>
      <c r="E190" s="197" t="s">
        <v>76</v>
      </c>
      <c r="F190" s="197" t="s">
        <v>77</v>
      </c>
      <c r="G190" s="197" t="s">
        <v>78</v>
      </c>
      <c r="H190" s="197" t="s">
        <v>79</v>
      </c>
      <c r="I190" s="197" t="s">
        <v>80</v>
      </c>
      <c r="J190" s="197" t="s">
        <v>81</v>
      </c>
      <c r="K190" s="197" t="s">
        <v>82</v>
      </c>
      <c r="L190" s="197" t="s">
        <v>83</v>
      </c>
      <c r="M190" s="197" t="s">
        <v>84</v>
      </c>
      <c r="N190" s="63" t="s">
        <v>0</v>
      </c>
    </row>
    <row r="191" spans="1:14" x14ac:dyDescent="0.2">
      <c r="A191" s="5" t="s">
        <v>24</v>
      </c>
      <c r="B191" s="156">
        <f>+'Group 8 CI Comp'!B13</f>
        <v>63</v>
      </c>
      <c r="C191" s="156">
        <f>+'Group 8 CI Comp'!C13</f>
        <v>70</v>
      </c>
      <c r="D191" s="156">
        <f>+'Group 8 CI Comp'!D13</f>
        <v>82</v>
      </c>
      <c r="E191" s="156">
        <f>+'Group 8 CI Comp'!E13</f>
        <v>61</v>
      </c>
      <c r="F191" s="156">
        <f>+'Group 8 CI Comp'!F13</f>
        <v>73</v>
      </c>
      <c r="G191" s="156">
        <f>+'Group 8 CI Comp'!G13</f>
        <v>80</v>
      </c>
      <c r="H191" s="156">
        <f>+'Group 8 CI Comp'!H13</f>
        <v>68</v>
      </c>
      <c r="I191" s="156">
        <f>+'Group 8 CI Comp'!I13</f>
        <v>74</v>
      </c>
      <c r="J191" s="156">
        <f>+'Group 8 CI Comp'!J13</f>
        <v>73</v>
      </c>
      <c r="K191" s="156">
        <f>+'Group 8 CI Comp'!K13</f>
        <v>70</v>
      </c>
      <c r="L191" s="156">
        <f>+'Group 8 CI Comp'!L13</f>
        <v>89</v>
      </c>
      <c r="M191" s="156">
        <f>+'Group 8 CI Comp'!M13</f>
        <v>61</v>
      </c>
      <c r="N191" s="156">
        <f>SUM(B191:M191)</f>
        <v>864</v>
      </c>
    </row>
    <row r="192" spans="1:14" x14ac:dyDescent="0.2">
      <c r="A192" s="65"/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</row>
    <row r="193" spans="1:14" x14ac:dyDescent="0.2">
      <c r="A193" s="66" t="s">
        <v>11</v>
      </c>
      <c r="B193" s="161">
        <f>SUM(B191:B192)</f>
        <v>63</v>
      </c>
      <c r="C193" s="161">
        <f>SUM(C191:C192)</f>
        <v>70</v>
      </c>
      <c r="D193" s="161">
        <f>SUM(D191:D192)</f>
        <v>82</v>
      </c>
      <c r="E193" s="161">
        <f>SUM(E191:E192)</f>
        <v>61</v>
      </c>
      <c r="F193" s="161">
        <f t="shared" ref="F193:L193" si="34">SUM(F191:F192)</f>
        <v>73</v>
      </c>
      <c r="G193" s="161">
        <f t="shared" si="34"/>
        <v>80</v>
      </c>
      <c r="H193" s="161">
        <f t="shared" si="34"/>
        <v>68</v>
      </c>
      <c r="I193" s="161">
        <f>SUM(I191:I192)</f>
        <v>74</v>
      </c>
      <c r="J193" s="161">
        <f>SUM(J191:J192)</f>
        <v>73</v>
      </c>
      <c r="K193" s="161">
        <f>SUM(K191:K192)</f>
        <v>70</v>
      </c>
      <c r="L193" s="161">
        <f t="shared" si="34"/>
        <v>89</v>
      </c>
      <c r="M193" s="161">
        <f>SUM(M191:M192)</f>
        <v>61</v>
      </c>
      <c r="N193" s="161">
        <f>SUM(N191:N192)</f>
        <v>864</v>
      </c>
    </row>
    <row r="194" spans="1:14" x14ac:dyDescent="0.2">
      <c r="A194" s="76"/>
      <c r="B194" s="76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6"/>
    </row>
    <row r="195" spans="1:14" x14ac:dyDescent="0.2">
      <c r="A195" s="136"/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6"/>
    </row>
    <row r="196" spans="1:14" x14ac:dyDescent="0.2">
      <c r="A196" s="136"/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6"/>
    </row>
    <row r="197" spans="1:14" x14ac:dyDescent="0.2">
      <c r="A197" s="138" t="s">
        <v>22</v>
      </c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40"/>
    </row>
    <row r="198" spans="1:14" x14ac:dyDescent="0.2">
      <c r="A198" s="62" t="s">
        <v>4</v>
      </c>
      <c r="B198" s="197" t="s">
        <v>73</v>
      </c>
      <c r="C198" s="197" t="s">
        <v>74</v>
      </c>
      <c r="D198" s="197" t="s">
        <v>75</v>
      </c>
      <c r="E198" s="197" t="s">
        <v>76</v>
      </c>
      <c r="F198" s="197" t="s">
        <v>77</v>
      </c>
      <c r="G198" s="197" t="s">
        <v>78</v>
      </c>
      <c r="H198" s="197" t="s">
        <v>79</v>
      </c>
      <c r="I198" s="197" t="s">
        <v>80</v>
      </c>
      <c r="J198" s="197" t="s">
        <v>81</v>
      </c>
      <c r="K198" s="197" t="s">
        <v>82</v>
      </c>
      <c r="L198" s="197" t="s">
        <v>83</v>
      </c>
      <c r="M198" s="197" t="s">
        <v>84</v>
      </c>
      <c r="N198" s="198" t="s">
        <v>0</v>
      </c>
    </row>
    <row r="199" spans="1:14" x14ac:dyDescent="0.2">
      <c r="A199" s="65" t="s">
        <v>8</v>
      </c>
      <c r="B199" s="155">
        <f>SUM(B3,B37,B56,B76,B114,B133,B95)</f>
        <v>2851875.92</v>
      </c>
      <c r="C199" s="155">
        <f t="shared" ref="C199:L199" si="35">SUM(C3,C22,C37,C56,C76,C114,C133,C95)</f>
        <v>4112892.24</v>
      </c>
      <c r="D199" s="155">
        <f>SUM(D3,D22,D37,D56,D76,D114,D133,D95)</f>
        <v>3575216.36</v>
      </c>
      <c r="E199" s="155">
        <f t="shared" si="35"/>
        <v>3833622.06</v>
      </c>
      <c r="F199" s="155">
        <f t="shared" si="35"/>
        <v>3559900.7</v>
      </c>
      <c r="G199" s="155">
        <f t="shared" si="35"/>
        <v>4262413.78</v>
      </c>
      <c r="H199" s="155">
        <f t="shared" si="35"/>
        <v>3492422.84</v>
      </c>
      <c r="I199" s="155">
        <f t="shared" si="35"/>
        <v>4222448.49</v>
      </c>
      <c r="J199" s="155">
        <f t="shared" si="35"/>
        <v>3855693.77</v>
      </c>
      <c r="K199" s="155">
        <f t="shared" si="35"/>
        <v>3602146.6799999997</v>
      </c>
      <c r="L199" s="155">
        <f t="shared" si="35"/>
        <v>4349152.17</v>
      </c>
      <c r="M199" s="155">
        <f>SUM(M3,M22,M37,M56,M76,M114,M133,M95)</f>
        <v>3751519.26</v>
      </c>
      <c r="N199" s="150">
        <f>SUM(B199:M199)</f>
        <v>45469304.270000003</v>
      </c>
    </row>
    <row r="200" spans="1:14" x14ac:dyDescent="0.2">
      <c r="A200" s="65" t="s">
        <v>9</v>
      </c>
      <c r="B200" s="150">
        <f t="shared" ref="B200:M200" si="36">SUM(B4,B38,B57,B77,B96,B115,B134,B152,B169)</f>
        <v>5230652.879999999</v>
      </c>
      <c r="C200" s="150">
        <f t="shared" si="36"/>
        <v>5519378.0700000003</v>
      </c>
      <c r="D200" s="150">
        <f>SUM(D4,D38,D57,D77,D96,D115,D134,D152,D169)</f>
        <v>5183854.95</v>
      </c>
      <c r="E200" s="150">
        <f t="shared" si="36"/>
        <v>5931791.2599999998</v>
      </c>
      <c r="F200" s="150">
        <f t="shared" si="36"/>
        <v>5773705.9100000001</v>
      </c>
      <c r="G200" s="150">
        <f t="shared" si="36"/>
        <v>6841008.4899999993</v>
      </c>
      <c r="H200" s="150">
        <f t="shared" si="36"/>
        <v>5630796.3999999994</v>
      </c>
      <c r="I200" s="150">
        <f t="shared" si="36"/>
        <v>8154041.71</v>
      </c>
      <c r="J200" s="150">
        <f t="shared" si="36"/>
        <v>6983328.2000000002</v>
      </c>
      <c r="K200" s="150">
        <f t="shared" si="36"/>
        <v>6732034</v>
      </c>
      <c r="L200" s="150">
        <f t="shared" si="36"/>
        <v>8248216.7800000003</v>
      </c>
      <c r="M200" s="150">
        <f t="shared" si="36"/>
        <v>7047308.5100000007</v>
      </c>
      <c r="N200" s="150">
        <f>SUM(B200:M200)</f>
        <v>77276117.159999996</v>
      </c>
    </row>
    <row r="201" spans="1:14" x14ac:dyDescent="0.2">
      <c r="A201" s="5" t="s">
        <v>23</v>
      </c>
      <c r="B201" s="155">
        <f>SUM(B5,B22,B39,B78,B116,B135,B153,B97,B58,B170)</f>
        <v>1677636.83</v>
      </c>
      <c r="C201" s="155">
        <f>SUM(C5,C23,C39,C78,C116,C135,C153,C97,C58,C170)</f>
        <v>2625223.3499999996</v>
      </c>
      <c r="D201" s="155">
        <f>SUM(D5,D23,D39,D78,D116,D135,D153,D97,D58,D170)</f>
        <v>2407847.16</v>
      </c>
      <c r="E201" s="155">
        <f>SUM(E5,E23,E39,E78,E116,E135,E153,E97,E58,E170)</f>
        <v>2539951.83</v>
      </c>
      <c r="F201" s="155">
        <f t="shared" ref="F201:M201" si="37">SUM(F5,F23,F39,F78,F116,F135,F153,F97,F58,F170)</f>
        <v>2390410.73</v>
      </c>
      <c r="G201" s="155">
        <f t="shared" si="37"/>
        <v>2863136.79</v>
      </c>
      <c r="H201" s="155">
        <f t="shared" si="37"/>
        <v>2317861.38</v>
      </c>
      <c r="I201" s="155">
        <f t="shared" si="37"/>
        <v>2575915.2200000002</v>
      </c>
      <c r="J201" s="155">
        <f t="shared" si="37"/>
        <v>2322332.7999999998</v>
      </c>
      <c r="K201" s="155">
        <f t="shared" si="37"/>
        <v>2225096.2000000002</v>
      </c>
      <c r="L201" s="155">
        <f t="shared" si="37"/>
        <v>2641780.85</v>
      </c>
      <c r="M201" s="155">
        <f t="shared" si="37"/>
        <v>2286977.65</v>
      </c>
      <c r="N201" s="150">
        <f>SUM(B201:M201)</f>
        <v>28874170.789999999</v>
      </c>
    </row>
    <row r="202" spans="1:14" x14ac:dyDescent="0.2">
      <c r="A202" s="15" t="s">
        <v>24</v>
      </c>
      <c r="B202" s="150">
        <f>SUM(B6,B40,B79,B117,B136,B154,B98,B60+B171+B188)</f>
        <v>18902027.59</v>
      </c>
      <c r="C202" s="150">
        <f t="shared" ref="C202:M202" si="38">SUM(C6,C40,C79,C117,C136,C154,C98,C60+C171+C186)</f>
        <v>20020860.869999997</v>
      </c>
      <c r="D202" s="150">
        <f t="shared" si="38"/>
        <v>18309863.780000001</v>
      </c>
      <c r="E202" s="150">
        <f t="shared" si="38"/>
        <v>20274609.889999997</v>
      </c>
      <c r="F202" s="150">
        <f t="shared" si="38"/>
        <v>19324053.579999998</v>
      </c>
      <c r="G202" s="150">
        <f t="shared" si="38"/>
        <v>22418447.400000002</v>
      </c>
      <c r="H202" s="150">
        <f t="shared" si="38"/>
        <v>19551895.68</v>
      </c>
      <c r="I202" s="150">
        <f t="shared" si="38"/>
        <v>20945109.920000002</v>
      </c>
      <c r="J202" s="150">
        <f t="shared" si="38"/>
        <v>18753422.379999999</v>
      </c>
      <c r="K202" s="150">
        <f t="shared" si="38"/>
        <v>18375139.460000001</v>
      </c>
      <c r="L202" s="150">
        <f t="shared" si="38"/>
        <v>22451445.07</v>
      </c>
      <c r="M202" s="150">
        <f t="shared" si="38"/>
        <v>19604623.220000003</v>
      </c>
      <c r="N202" s="150">
        <f>SUM(B202:M202)</f>
        <v>238931498.83999997</v>
      </c>
    </row>
    <row r="203" spans="1:14" x14ac:dyDescent="0.2">
      <c r="A203" s="65" t="s">
        <v>1</v>
      </c>
      <c r="B203" s="155">
        <f t="shared" ref="B203:M203" si="39">SUM(B7,B41,B80,B118,B137,B155,B99+B172+B24+B61)</f>
        <v>5648211.5700000003</v>
      </c>
      <c r="C203" s="155">
        <f t="shared" si="39"/>
        <v>5399266.4399999995</v>
      </c>
      <c r="D203" s="155">
        <f t="shared" si="39"/>
        <v>5234637.5</v>
      </c>
      <c r="E203" s="155">
        <f t="shared" si="39"/>
        <v>5632266.8199999994</v>
      </c>
      <c r="F203" s="155">
        <f t="shared" si="39"/>
        <v>5543263.0500000007</v>
      </c>
      <c r="G203" s="155">
        <f t="shared" si="39"/>
        <v>6548912.3299999991</v>
      </c>
      <c r="H203" s="155">
        <f t="shared" si="39"/>
        <v>5267939.0199999996</v>
      </c>
      <c r="I203" s="155">
        <f t="shared" si="39"/>
        <v>6821808.6300000008</v>
      </c>
      <c r="J203" s="155">
        <f t="shared" si="39"/>
        <v>6105355.4000000004</v>
      </c>
      <c r="K203" s="155">
        <f t="shared" si="39"/>
        <v>5281913.9499999993</v>
      </c>
      <c r="L203" s="155">
        <f t="shared" si="39"/>
        <v>6301275</v>
      </c>
      <c r="M203" s="155">
        <f t="shared" si="39"/>
        <v>5379375.2400000002</v>
      </c>
      <c r="N203" s="150">
        <f>SUM(B203:M203)</f>
        <v>69164224.950000003</v>
      </c>
    </row>
    <row r="204" spans="1:14" x14ac:dyDescent="0.2">
      <c r="A204" s="65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</row>
    <row r="205" spans="1:14" x14ac:dyDescent="0.2">
      <c r="A205" s="66" t="s">
        <v>5</v>
      </c>
      <c r="B205" s="158">
        <f>SUM(B199:B204)</f>
        <v>34310404.789999999</v>
      </c>
      <c r="C205" s="158">
        <f>SUM(C199:C204)</f>
        <v>37677620.969999999</v>
      </c>
      <c r="D205" s="158">
        <f>SUM(D199:D204)</f>
        <v>34711419.75</v>
      </c>
      <c r="E205" s="158">
        <f>SUM(E199:E204)</f>
        <v>38212241.859999999</v>
      </c>
      <c r="F205" s="158">
        <f>SUM(F199:F204)</f>
        <v>36591333.969999999</v>
      </c>
      <c r="G205" s="158">
        <f t="shared" ref="G205:L205" si="40">SUM(G199:G204)</f>
        <v>42933918.789999999</v>
      </c>
      <c r="H205" s="158">
        <f>SUM(H199:H204)</f>
        <v>36260915.319999993</v>
      </c>
      <c r="I205" s="158">
        <f>SUM(I199:I204)</f>
        <v>42719323.970000006</v>
      </c>
      <c r="J205" s="158">
        <f>SUM(J199:J204)</f>
        <v>38020132.549999997</v>
      </c>
      <c r="K205" s="158">
        <f>SUM(K199:K204)</f>
        <v>36216330.289999999</v>
      </c>
      <c r="L205" s="158">
        <f t="shared" si="40"/>
        <v>43991869.869999997</v>
      </c>
      <c r="M205" s="158">
        <f>SUM(M199:M204)</f>
        <v>38069803.880000003</v>
      </c>
      <c r="N205" s="158">
        <f>SUM(N199:N204)</f>
        <v>459715316.00999993</v>
      </c>
    </row>
    <row r="206" spans="1:14" x14ac:dyDescent="0.2">
      <c r="A206" s="101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3"/>
    </row>
    <row r="207" spans="1:14" x14ac:dyDescent="0.2">
      <c r="A207" s="80" t="s">
        <v>6</v>
      </c>
      <c r="B207" s="197" t="s">
        <v>73</v>
      </c>
      <c r="C207" s="197" t="s">
        <v>74</v>
      </c>
      <c r="D207" s="197" t="s">
        <v>75</v>
      </c>
      <c r="E207" s="197" t="s">
        <v>76</v>
      </c>
      <c r="F207" s="197" t="s">
        <v>77</v>
      </c>
      <c r="G207" s="197" t="s">
        <v>78</v>
      </c>
      <c r="H207" s="197" t="s">
        <v>79</v>
      </c>
      <c r="I207" s="197" t="s">
        <v>80</v>
      </c>
      <c r="J207" s="197" t="s">
        <v>81</v>
      </c>
      <c r="K207" s="197" t="s">
        <v>82</v>
      </c>
      <c r="L207" s="197" t="s">
        <v>83</v>
      </c>
      <c r="M207" s="197" t="s">
        <v>84</v>
      </c>
      <c r="N207" s="198" t="s">
        <v>0</v>
      </c>
    </row>
    <row r="208" spans="1:14" x14ac:dyDescent="0.2">
      <c r="A208" s="65" t="s">
        <v>8</v>
      </c>
      <c r="B208" s="81">
        <f>B199/B205</f>
        <v>8.3119856424171329E-2</v>
      </c>
      <c r="C208" s="81">
        <f t="shared" ref="C208:M208" si="41">C199/C205</f>
        <v>0.10916008320362909</v>
      </c>
      <c r="D208" s="81">
        <f t="shared" si="41"/>
        <v>0.10299827508495961</v>
      </c>
      <c r="E208" s="81">
        <f t="shared" si="41"/>
        <v>0.1003244477004365</v>
      </c>
      <c r="F208" s="81">
        <f t="shared" si="41"/>
        <v>9.7288082006483909E-2</v>
      </c>
      <c r="G208" s="81">
        <f t="shared" si="41"/>
        <v>9.9278470266096111E-2</v>
      </c>
      <c r="H208" s="81">
        <f t="shared" si="41"/>
        <v>9.6313697797742209E-2</v>
      </c>
      <c r="I208" s="81">
        <f t="shared" si="41"/>
        <v>9.8841650513131929E-2</v>
      </c>
      <c r="J208" s="81">
        <f t="shared" si="41"/>
        <v>0.10141189710292055</v>
      </c>
      <c r="K208" s="81">
        <f t="shared" si="41"/>
        <v>9.9461945789538458E-2</v>
      </c>
      <c r="L208" s="81">
        <f t="shared" si="41"/>
        <v>9.886263491077199E-2</v>
      </c>
      <c r="M208" s="81">
        <f t="shared" si="41"/>
        <v>9.8543172741976298E-2</v>
      </c>
      <c r="N208" s="81">
        <f t="shared" ref="N208" si="42">N199/N205</f>
        <v>9.8907525345557412E-2</v>
      </c>
    </row>
    <row r="209" spans="1:14" x14ac:dyDescent="0.2">
      <c r="A209" s="65" t="s">
        <v>9</v>
      </c>
      <c r="B209" s="81">
        <f t="shared" ref="B209:N209" si="43">B200/B205</f>
        <v>0.15245092303674915</v>
      </c>
      <c r="C209" s="81">
        <f t="shared" ref="C209:M209" si="44">C200/C205</f>
        <v>0.14648955873287986</v>
      </c>
      <c r="D209" s="81">
        <f t="shared" si="44"/>
        <v>0.14934148436841163</v>
      </c>
      <c r="E209" s="81">
        <f t="shared" si="44"/>
        <v>0.15523274666094139</v>
      </c>
      <c r="F209" s="81">
        <f t="shared" si="44"/>
        <v>0.15778888833989127</v>
      </c>
      <c r="G209" s="81">
        <f t="shared" si="44"/>
        <v>0.15933808706027972</v>
      </c>
      <c r="H209" s="81">
        <f t="shared" si="44"/>
        <v>0.15528555609555419</v>
      </c>
      <c r="I209" s="81">
        <f t="shared" si="44"/>
        <v>0.1908747834054266</v>
      </c>
      <c r="J209" s="81">
        <f t="shared" si="44"/>
        <v>0.18367448327057451</v>
      </c>
      <c r="K209" s="81">
        <f t="shared" si="44"/>
        <v>0.18588393539858011</v>
      </c>
      <c r="L209" s="81">
        <f t="shared" si="44"/>
        <v>0.18749411662596374</v>
      </c>
      <c r="M209" s="81">
        <f t="shared" si="44"/>
        <v>0.18511544036879868</v>
      </c>
      <c r="N209" s="81">
        <f t="shared" si="43"/>
        <v>0.16809558974606592</v>
      </c>
    </row>
    <row r="210" spans="1:14" x14ac:dyDescent="0.2">
      <c r="A210" s="5" t="s">
        <v>23</v>
      </c>
      <c r="B210" s="81">
        <f t="shared" ref="B210:N210" si="45">B201/B205</f>
        <v>4.8895862356277381E-2</v>
      </c>
      <c r="C210" s="81">
        <f t="shared" ref="C210:M210" si="46">C201/C205</f>
        <v>6.9675931824099979E-2</v>
      </c>
      <c r="D210" s="81">
        <f t="shared" si="46"/>
        <v>6.9367579238818089E-2</v>
      </c>
      <c r="E210" s="81">
        <f t="shared" si="46"/>
        <v>6.6469584257990988E-2</v>
      </c>
      <c r="F210" s="81">
        <f t="shared" si="46"/>
        <v>6.5327236551687817E-2</v>
      </c>
      <c r="G210" s="81">
        <f t="shared" si="46"/>
        <v>6.6687059338894322E-2</v>
      </c>
      <c r="H210" s="81">
        <f t="shared" si="46"/>
        <v>6.3921755960792456E-2</v>
      </c>
      <c r="I210" s="81">
        <f t="shared" si="46"/>
        <v>6.0298595123110039E-2</v>
      </c>
      <c r="J210" s="81">
        <f t="shared" si="46"/>
        <v>6.1081659748185177E-2</v>
      </c>
      <c r="K210" s="81">
        <f t="shared" si="46"/>
        <v>6.1439029912271112E-2</v>
      </c>
      <c r="L210" s="81">
        <f t="shared" si="46"/>
        <v>6.0051569933415067E-2</v>
      </c>
      <c r="M210" s="81">
        <f t="shared" si="46"/>
        <v>6.0073271120828262E-2</v>
      </c>
      <c r="N210" s="81">
        <f t="shared" si="45"/>
        <v>6.2808807504190087E-2</v>
      </c>
    </row>
    <row r="211" spans="1:14" x14ac:dyDescent="0.2">
      <c r="A211" s="65" t="s">
        <v>24</v>
      </c>
      <c r="B211" s="81">
        <f t="shared" ref="B211:N211" si="47">B202/B205</f>
        <v>0.55091240414362952</v>
      </c>
      <c r="C211" s="81">
        <f t="shared" ref="C211:M211" si="48">C202/C205</f>
        <v>0.53137274473728535</v>
      </c>
      <c r="D211" s="81">
        <f t="shared" si="48"/>
        <v>0.52748818434601774</v>
      </c>
      <c r="E211" s="81">
        <f t="shared" si="48"/>
        <v>0.53057891668018442</v>
      </c>
      <c r="F211" s="81">
        <f t="shared" si="48"/>
        <v>0.52810464892706943</v>
      </c>
      <c r="G211" s="81">
        <f t="shared" si="48"/>
        <v>0.52216168548820241</v>
      </c>
      <c r="H211" s="81">
        <f t="shared" si="48"/>
        <v>0.53920027962493267</v>
      </c>
      <c r="I211" s="81">
        <f t="shared" si="48"/>
        <v>0.49029591233018754</v>
      </c>
      <c r="J211" s="81">
        <f t="shared" si="48"/>
        <v>0.49324978957760107</v>
      </c>
      <c r="K211" s="81">
        <f t="shared" si="48"/>
        <v>0.50737165562778508</v>
      </c>
      <c r="L211" s="81">
        <f t="shared" si="48"/>
        <v>0.51035441631251588</v>
      </c>
      <c r="M211" s="81">
        <f t="shared" si="48"/>
        <v>0.5149651750714509</v>
      </c>
      <c r="N211" s="81">
        <f t="shared" si="47"/>
        <v>0.51973795633731423</v>
      </c>
    </row>
    <row r="212" spans="1:14" x14ac:dyDescent="0.2">
      <c r="A212" s="65" t="s">
        <v>1</v>
      </c>
      <c r="B212" s="81">
        <f t="shared" ref="B212:N212" si="49">B203/B205</f>
        <v>0.16462095403917268</v>
      </c>
      <c r="C212" s="81">
        <f t="shared" ref="C212:M212" si="50">C203/C205</f>
        <v>0.14330168150210573</v>
      </c>
      <c r="D212" s="81">
        <f t="shared" si="50"/>
        <v>0.15080447696179294</v>
      </c>
      <c r="E212" s="81">
        <f t="shared" si="50"/>
        <v>0.14739430470044657</v>
      </c>
      <c r="F212" s="81">
        <f t="shared" si="50"/>
        <v>0.15149114417486761</v>
      </c>
      <c r="G212" s="81">
        <f t="shared" si="50"/>
        <v>0.15253469784652748</v>
      </c>
      <c r="H212" s="81">
        <f t="shared" si="50"/>
        <v>0.14527871052097868</v>
      </c>
      <c r="I212" s="81">
        <f t="shared" si="50"/>
        <v>0.15968905862814384</v>
      </c>
      <c r="J212" s="81">
        <f t="shared" si="50"/>
        <v>0.16058217030071878</v>
      </c>
      <c r="K212" s="81">
        <f t="shared" si="50"/>
        <v>0.14584343327182528</v>
      </c>
      <c r="L212" s="81">
        <f t="shared" si="50"/>
        <v>0.14323726221733343</v>
      </c>
      <c r="M212" s="81">
        <f t="shared" si="50"/>
        <v>0.14130294069694588</v>
      </c>
      <c r="N212" s="81">
        <f t="shared" si="49"/>
        <v>0.15045012106687242</v>
      </c>
    </row>
    <row r="213" spans="1:14" ht="12" thickBot="1" x14ac:dyDescent="0.25">
      <c r="A213" s="82"/>
      <c r="B213" s="83"/>
      <c r="C213" s="83"/>
      <c r="D213" s="83"/>
      <c r="E213" s="83"/>
      <c r="F213" s="83"/>
      <c r="G213" s="83"/>
      <c r="H213" s="92"/>
      <c r="I213" s="94"/>
      <c r="J213" s="94"/>
      <c r="K213" s="94"/>
      <c r="L213" s="94"/>
      <c r="M213" s="84"/>
      <c r="N213" s="83"/>
    </row>
    <row r="214" spans="1:14" ht="12" thickBot="1" x14ac:dyDescent="0.25">
      <c r="A214" s="85" t="s">
        <v>13</v>
      </c>
      <c r="B214" s="166">
        <f>SUM(B208:B213)</f>
        <v>1</v>
      </c>
      <c r="C214" s="166">
        <f>SUM(C208:C213)</f>
        <v>1</v>
      </c>
      <c r="D214" s="166">
        <f>SUM(D208:D213)</f>
        <v>1</v>
      </c>
      <c r="E214" s="166">
        <f>SUM(E208:E213)</f>
        <v>0.99999999999999989</v>
      </c>
      <c r="F214" s="166">
        <f>SUM(F208:F213)</f>
        <v>1</v>
      </c>
      <c r="G214" s="166">
        <f t="shared" ref="G214:L214" si="51">SUM(G208:G213)</f>
        <v>1</v>
      </c>
      <c r="H214" s="166">
        <f>SUM(H208:H213)</f>
        <v>1.0000000000000002</v>
      </c>
      <c r="I214" s="167">
        <f>SUM(I208:I213)</f>
        <v>1</v>
      </c>
      <c r="J214" s="167">
        <f>SUM(J208:J213)</f>
        <v>1.0000000000000002</v>
      </c>
      <c r="K214" s="167">
        <f>SUM(K208:K213)</f>
        <v>1</v>
      </c>
      <c r="L214" s="167">
        <f t="shared" si="51"/>
        <v>1</v>
      </c>
      <c r="M214" s="167">
        <f>SUM(M208:M213)</f>
        <v>1</v>
      </c>
      <c r="N214" s="166">
        <f>SUM(N208:N213)</f>
        <v>1.0000000000000002</v>
      </c>
    </row>
    <row r="215" spans="1:14" x14ac:dyDescent="0.2">
      <c r="A215" s="123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5"/>
    </row>
    <row r="216" spans="1:14" x14ac:dyDescent="0.2">
      <c r="A216" s="68" t="s">
        <v>19</v>
      </c>
      <c r="B216" s="197" t="s">
        <v>73</v>
      </c>
      <c r="C216" s="197" t="s">
        <v>74</v>
      </c>
      <c r="D216" s="197" t="s">
        <v>75</v>
      </c>
      <c r="E216" s="197" t="s">
        <v>76</v>
      </c>
      <c r="F216" s="197" t="s">
        <v>77</v>
      </c>
      <c r="G216" s="197" t="s">
        <v>78</v>
      </c>
      <c r="H216" s="197" t="s">
        <v>79</v>
      </c>
      <c r="I216" s="197" t="s">
        <v>80</v>
      </c>
      <c r="J216" s="197" t="s">
        <v>81</v>
      </c>
      <c r="K216" s="197" t="s">
        <v>82</v>
      </c>
      <c r="L216" s="197" t="s">
        <v>83</v>
      </c>
      <c r="M216" s="197" t="s">
        <v>84</v>
      </c>
      <c r="N216" s="198" t="s">
        <v>0</v>
      </c>
    </row>
    <row r="217" spans="1:14" x14ac:dyDescent="0.2">
      <c r="A217" s="65" t="s">
        <v>8</v>
      </c>
      <c r="B217" s="86">
        <f>SUM(B12,B46,B66,B85,B123,B142,B104)</f>
        <v>7345</v>
      </c>
      <c r="C217" s="86">
        <f t="shared" ref="C217:H217" si="52">SUM(C12,C29,C46,C66,C85,C123,C142,C104)</f>
        <v>10459</v>
      </c>
      <c r="D217" s="86">
        <f t="shared" si="52"/>
        <v>9126</v>
      </c>
      <c r="E217" s="86">
        <f t="shared" si="52"/>
        <v>9763</v>
      </c>
      <c r="F217" s="86">
        <f t="shared" si="52"/>
        <v>9073</v>
      </c>
      <c r="G217" s="86">
        <f t="shared" si="52"/>
        <v>10801</v>
      </c>
      <c r="H217" s="86">
        <f t="shared" si="52"/>
        <v>8871</v>
      </c>
      <c r="I217" s="86">
        <f>SUM(I12,I29,I46,I66,I85,I123,I142,I104)</f>
        <v>10584</v>
      </c>
      <c r="J217" s="86">
        <f>SUM(J12,J29,J46,J66,J85,J123,J142,J104)</f>
        <v>9639</v>
      </c>
      <c r="K217" s="86">
        <f>SUM(K12,K29,K46,K66,K85,K123,K142,K104)</f>
        <v>8951</v>
      </c>
      <c r="L217" s="86">
        <f>SUM(L12,L29,L46,L66,L85,L123,L142,L104)</f>
        <v>10755</v>
      </c>
      <c r="M217" s="86">
        <f>SUM(M12,M29,M46,M66,M85,M123,M142,M104)</f>
        <v>9283</v>
      </c>
      <c r="N217" s="69">
        <f>SUM(B217:M217)</f>
        <v>114650</v>
      </c>
    </row>
    <row r="218" spans="1:14" x14ac:dyDescent="0.2">
      <c r="A218" s="65" t="s">
        <v>9</v>
      </c>
      <c r="B218" s="69">
        <f t="shared" ref="B218:L218" si="53">SUM(B13,B47,B67,B86,B105,B124,B143,B160,B177)</f>
        <v>14037</v>
      </c>
      <c r="C218" s="69">
        <f t="shared" si="53"/>
        <v>14881</v>
      </c>
      <c r="D218" s="69">
        <f t="shared" si="53"/>
        <v>13875</v>
      </c>
      <c r="E218" s="69">
        <f t="shared" si="53"/>
        <v>15892</v>
      </c>
      <c r="F218" s="69">
        <f t="shared" si="53"/>
        <v>15369</v>
      </c>
      <c r="G218" s="69">
        <f t="shared" si="53"/>
        <v>18105</v>
      </c>
      <c r="H218" s="69">
        <f t="shared" si="53"/>
        <v>15006</v>
      </c>
      <c r="I218" s="69">
        <f t="shared" si="53"/>
        <v>21352</v>
      </c>
      <c r="J218" s="69">
        <f t="shared" si="53"/>
        <v>18391</v>
      </c>
      <c r="K218" s="69">
        <f t="shared" si="53"/>
        <v>17570</v>
      </c>
      <c r="L218" s="69">
        <f t="shared" si="53"/>
        <v>21598</v>
      </c>
      <c r="M218" s="69">
        <f>SUM(M13,M47,M67,M86,M105,M124,M143,M177,M160)</f>
        <v>18314</v>
      </c>
      <c r="N218" s="69">
        <f>SUM(B218:M218)</f>
        <v>204390</v>
      </c>
    </row>
    <row r="219" spans="1:14" x14ac:dyDescent="0.2">
      <c r="A219" s="65" t="s">
        <v>23</v>
      </c>
      <c r="B219" s="69">
        <f>SUM(B14,B30,B48,B87,B125,B144,B161,B106,B68+B178)</f>
        <v>6081</v>
      </c>
      <c r="C219" s="69">
        <f>SUM(C14,C48,C87,C125,C144,C161,C106,C68+C178+C30)</f>
        <v>6805</v>
      </c>
      <c r="D219" s="69">
        <f>SUM(D14,D48,D87,D125,D144,D161,D106,D68+D178,D30)</f>
        <v>6223</v>
      </c>
      <c r="E219" s="69">
        <f>SUM(E14,E30,E48,E87,E125,E144,E161,E106,E68+E178)</f>
        <v>6639</v>
      </c>
      <c r="F219" s="69">
        <f>SUM(F14,F30,F48,F87,F125,F144,F161,F106,F68+F178)</f>
        <v>6236</v>
      </c>
      <c r="G219" s="69">
        <f>SUM(G14,G30,G48,G87,G125,G144,G161,G106,G68+G178,)</f>
        <v>7384</v>
      </c>
      <c r="H219" s="69">
        <f t="shared" ref="H219:M219" si="54">SUM(H14,H30,H48,H87,H125,H144,H161,H106,H68+H178)</f>
        <v>5964</v>
      </c>
      <c r="I219" s="69">
        <f t="shared" si="54"/>
        <v>6602</v>
      </c>
      <c r="J219" s="69">
        <f t="shared" si="54"/>
        <v>5936</v>
      </c>
      <c r="K219" s="69">
        <f t="shared" si="54"/>
        <v>5711</v>
      </c>
      <c r="L219" s="69">
        <f t="shared" si="54"/>
        <v>6744</v>
      </c>
      <c r="M219" s="69">
        <f t="shared" si="54"/>
        <v>5805</v>
      </c>
      <c r="N219" s="69">
        <f>SUM(B219:M219)</f>
        <v>76130</v>
      </c>
    </row>
    <row r="220" spans="1:14" x14ac:dyDescent="0.2">
      <c r="A220" s="65" t="s">
        <v>24</v>
      </c>
      <c r="B220" s="69">
        <f>SUM(B15,B49,B69,B88,B126,B145,B162,B107,B191,B179)</f>
        <v>46242</v>
      </c>
      <c r="C220" s="69">
        <f>SUM(C15,C49,C88,C126,C145,C162,C107,C191,C69+C179)</f>
        <v>48303</v>
      </c>
      <c r="D220" s="69">
        <f t="shared" ref="D220:M220" si="55">SUM(D15,D49,D88,D126,D145,D162,D107,D69+D179+D191)</f>
        <v>44209</v>
      </c>
      <c r="E220" s="69">
        <f t="shared" si="55"/>
        <v>48872</v>
      </c>
      <c r="F220" s="69">
        <f t="shared" si="55"/>
        <v>46274</v>
      </c>
      <c r="G220" s="69">
        <f t="shared" si="55"/>
        <v>53435</v>
      </c>
      <c r="H220" s="69">
        <f t="shared" si="55"/>
        <v>46656</v>
      </c>
      <c r="I220" s="69">
        <f t="shared" si="55"/>
        <v>49775</v>
      </c>
      <c r="J220" s="69">
        <f t="shared" si="55"/>
        <v>44448</v>
      </c>
      <c r="K220" s="69">
        <f t="shared" si="55"/>
        <v>43421</v>
      </c>
      <c r="L220" s="69">
        <f t="shared" si="55"/>
        <v>52967</v>
      </c>
      <c r="M220" s="69">
        <f t="shared" si="55"/>
        <v>46127</v>
      </c>
      <c r="N220" s="69">
        <f>SUM(B220:M220)</f>
        <v>570729</v>
      </c>
    </row>
    <row r="221" spans="1:14" x14ac:dyDescent="0.2">
      <c r="A221" s="65" t="s">
        <v>1</v>
      </c>
      <c r="B221" s="69">
        <f>SUM(B16,B50,B89,B127,B146,B163,B108+B180+B31+B70)</f>
        <v>15244</v>
      </c>
      <c r="C221" s="69">
        <f>SUM(C16,C50,C89,C127,C146,C163,C108+C180+C31+C70)</f>
        <v>14744</v>
      </c>
      <c r="D221" s="69">
        <f t="shared" ref="D221:M221" si="56">SUM(D16,D50,D89,D127,D146,D163,D108+D180+D31+D70)</f>
        <v>14291</v>
      </c>
      <c r="E221" s="69">
        <f t="shared" si="56"/>
        <v>15405</v>
      </c>
      <c r="F221" s="69">
        <f t="shared" si="56"/>
        <v>14963</v>
      </c>
      <c r="G221" s="69">
        <f t="shared" si="56"/>
        <v>17762</v>
      </c>
      <c r="H221" s="69">
        <f t="shared" si="56"/>
        <v>14245</v>
      </c>
      <c r="I221" s="69">
        <f t="shared" si="56"/>
        <v>18176</v>
      </c>
      <c r="J221" s="69">
        <f t="shared" si="56"/>
        <v>16426</v>
      </c>
      <c r="K221" s="69">
        <f>SUM(K16,K50,K89,K127,K146,K163,K108+K180+K31+K70)</f>
        <v>13566</v>
      </c>
      <c r="L221" s="69">
        <f t="shared" si="56"/>
        <v>16940</v>
      </c>
      <c r="M221" s="69">
        <f t="shared" si="56"/>
        <v>14431</v>
      </c>
      <c r="N221" s="69">
        <f>SUM(B221:M221)</f>
        <v>186193</v>
      </c>
    </row>
    <row r="222" spans="1:14" x14ac:dyDescent="0.2">
      <c r="A222" s="65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</row>
    <row r="223" spans="1:14" x14ac:dyDescent="0.2">
      <c r="A223" s="66" t="s">
        <v>7</v>
      </c>
      <c r="B223" s="159">
        <f>SUM(B217:B222)</f>
        <v>88949</v>
      </c>
      <c r="C223" s="159">
        <f>SUM(C217:C222)</f>
        <v>95192</v>
      </c>
      <c r="D223" s="159">
        <f>SUM(D217:D222)</f>
        <v>87724</v>
      </c>
      <c r="E223" s="159">
        <f>SUM(E217:E222)</f>
        <v>96571</v>
      </c>
      <c r="F223" s="159">
        <f>SUM(F217:F222)</f>
        <v>91915</v>
      </c>
      <c r="G223" s="159">
        <f t="shared" ref="G223:L223" si="57">SUM(G217:G222)</f>
        <v>107487</v>
      </c>
      <c r="H223" s="159">
        <f>SUM(H217:H222)</f>
        <v>90742</v>
      </c>
      <c r="I223" s="159">
        <f>SUM(I217:I222)</f>
        <v>106489</v>
      </c>
      <c r="J223" s="159">
        <f>SUM(J217:J222)</f>
        <v>94840</v>
      </c>
      <c r="K223" s="159">
        <f>SUM(K217:K222)</f>
        <v>89219</v>
      </c>
      <c r="L223" s="159">
        <f t="shared" si="57"/>
        <v>109004</v>
      </c>
      <c r="M223" s="159">
        <f>SUM(M217:M222)</f>
        <v>93960</v>
      </c>
      <c r="N223" s="159">
        <f>SUM(N217:N222)</f>
        <v>1152092</v>
      </c>
    </row>
    <row r="224" spans="1:14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</row>
    <row r="225" spans="1:14" x14ac:dyDescent="0.2">
      <c r="A225" s="80" t="s">
        <v>20</v>
      </c>
      <c r="B225" s="197" t="s">
        <v>73</v>
      </c>
      <c r="C225" s="197" t="s">
        <v>74</v>
      </c>
      <c r="D225" s="197" t="s">
        <v>75</v>
      </c>
      <c r="E225" s="197" t="s">
        <v>76</v>
      </c>
      <c r="F225" s="197" t="s">
        <v>77</v>
      </c>
      <c r="G225" s="197" t="s">
        <v>78</v>
      </c>
      <c r="H225" s="197" t="s">
        <v>79</v>
      </c>
      <c r="I225" s="197" t="s">
        <v>80</v>
      </c>
      <c r="J225" s="197" t="s">
        <v>81</v>
      </c>
      <c r="K225" s="197" t="s">
        <v>82</v>
      </c>
      <c r="L225" s="197" t="s">
        <v>83</v>
      </c>
      <c r="M225" s="197" t="s">
        <v>84</v>
      </c>
      <c r="N225" s="198" t="s">
        <v>0</v>
      </c>
    </row>
    <row r="226" spans="1:14" x14ac:dyDescent="0.2">
      <c r="A226" s="65" t="s">
        <v>8</v>
      </c>
      <c r="B226" s="81">
        <f t="shared" ref="B226:M226" si="58">B217/B223</f>
        <v>8.2575408380082968E-2</v>
      </c>
      <c r="C226" s="81">
        <f t="shared" si="58"/>
        <v>0.10987267837633415</v>
      </c>
      <c r="D226" s="81">
        <f t="shared" si="58"/>
        <v>0.1040308239478364</v>
      </c>
      <c r="E226" s="81">
        <f t="shared" si="58"/>
        <v>0.10109660249971524</v>
      </c>
      <c r="F226" s="81">
        <f t="shared" si="58"/>
        <v>9.8710765381058593E-2</v>
      </c>
      <c r="G226" s="81">
        <f t="shared" si="58"/>
        <v>0.10048657046898694</v>
      </c>
      <c r="H226" s="81">
        <f t="shared" si="58"/>
        <v>9.7760684137444626E-2</v>
      </c>
      <c r="I226" s="81">
        <f t="shared" si="58"/>
        <v>9.9390547380480615E-2</v>
      </c>
      <c r="J226" s="81">
        <f t="shared" si="58"/>
        <v>0.1016343315056938</v>
      </c>
      <c r="K226" s="81">
        <f t="shared" si="58"/>
        <v>0.10032616370952376</v>
      </c>
      <c r="L226" s="81">
        <f t="shared" si="58"/>
        <v>9.8666103996183627E-2</v>
      </c>
      <c r="M226" s="81">
        <f t="shared" si="58"/>
        <v>9.8797360578969776E-2</v>
      </c>
      <c r="N226" s="81">
        <f t="shared" ref="N226" si="59">N217/N223</f>
        <v>9.9514622096152042E-2</v>
      </c>
    </row>
    <row r="227" spans="1:14" x14ac:dyDescent="0.2">
      <c r="A227" s="65" t="s">
        <v>9</v>
      </c>
      <c r="B227" s="81">
        <f t="shared" ref="B227" si="60">B218/B223</f>
        <v>0.15780953130445535</v>
      </c>
      <c r="C227" s="81">
        <f t="shared" ref="C227:M227" si="61">C218/C223</f>
        <v>0.15632616186234138</v>
      </c>
      <c r="D227" s="81">
        <f t="shared" si="61"/>
        <v>0.15816652227440609</v>
      </c>
      <c r="E227" s="81">
        <f t="shared" si="61"/>
        <v>0.16456286048606725</v>
      </c>
      <c r="F227" s="81">
        <f t="shared" si="61"/>
        <v>0.16720883424903443</v>
      </c>
      <c r="G227" s="81">
        <f t="shared" si="61"/>
        <v>0.16843897401546234</v>
      </c>
      <c r="H227" s="81">
        <f t="shared" si="61"/>
        <v>0.16536994996804125</v>
      </c>
      <c r="I227" s="81">
        <f t="shared" si="61"/>
        <v>0.20050897275774962</v>
      </c>
      <c r="J227" s="81">
        <f t="shared" si="61"/>
        <v>0.19391606916912696</v>
      </c>
      <c r="K227" s="81">
        <f t="shared" si="61"/>
        <v>0.19693114695300329</v>
      </c>
      <c r="L227" s="81">
        <f t="shared" si="61"/>
        <v>0.19813951781585998</v>
      </c>
      <c r="M227" s="81">
        <f t="shared" si="61"/>
        <v>0.19491272882077479</v>
      </c>
      <c r="N227" s="81">
        <f t="shared" ref="N227" si="62">N218/N223</f>
        <v>0.17740770702339745</v>
      </c>
    </row>
    <row r="228" spans="1:14" x14ac:dyDescent="0.2">
      <c r="A228" s="65" t="s">
        <v>23</v>
      </c>
      <c r="B228" s="81">
        <f t="shared" ref="B228" si="63">B219/B223</f>
        <v>6.8365018156471682E-2</v>
      </c>
      <c r="C228" s="81">
        <f t="shared" ref="C228:M228" si="64">C219/C223</f>
        <v>7.1487099756282035E-2</v>
      </c>
      <c r="D228" s="81">
        <f t="shared" si="64"/>
        <v>7.0938397701883177E-2</v>
      </c>
      <c r="E228" s="81">
        <f t="shared" si="64"/>
        <v>6.8747346511892807E-2</v>
      </c>
      <c r="F228" s="81">
        <f t="shared" si="64"/>
        <v>6.7845291845727032E-2</v>
      </c>
      <c r="G228" s="81">
        <f t="shared" si="64"/>
        <v>6.8696679598463067E-2</v>
      </c>
      <c r="H228" s="81">
        <f t="shared" si="64"/>
        <v>6.5724802186418643E-2</v>
      </c>
      <c r="I228" s="81">
        <f t="shared" si="64"/>
        <v>6.1997013776070767E-2</v>
      </c>
      <c r="J228" s="81">
        <f t="shared" si="64"/>
        <v>6.2589624630957408E-2</v>
      </c>
      <c r="K228" s="81">
        <f t="shared" si="64"/>
        <v>6.4011029040899364E-2</v>
      </c>
      <c r="L228" s="81">
        <f t="shared" si="64"/>
        <v>6.1869289200396319E-2</v>
      </c>
      <c r="M228" s="81">
        <f t="shared" si="64"/>
        <v>6.17816091954023E-2</v>
      </c>
      <c r="N228" s="81">
        <f t="shared" ref="N228" si="65">N219/N223</f>
        <v>6.6079792238814258E-2</v>
      </c>
    </row>
    <row r="229" spans="1:14" x14ac:dyDescent="0.2">
      <c r="A229" s="65" t="s">
        <v>24</v>
      </c>
      <c r="B229" s="81">
        <f t="shared" ref="B229" si="66">B220/B223</f>
        <v>0.51987093727866529</v>
      </c>
      <c r="C229" s="81">
        <f t="shared" ref="C229:M229" si="67">C220/C223</f>
        <v>0.50742709471384151</v>
      </c>
      <c r="D229" s="81">
        <f t="shared" si="67"/>
        <v>0.50395558798048423</v>
      </c>
      <c r="E229" s="81">
        <f t="shared" si="67"/>
        <v>0.5060732518043719</v>
      </c>
      <c r="F229" s="81">
        <f t="shared" si="67"/>
        <v>0.50344339879236255</v>
      </c>
      <c r="G229" s="81">
        <f t="shared" si="67"/>
        <v>0.49712988547452253</v>
      </c>
      <c r="H229" s="81">
        <f t="shared" si="67"/>
        <v>0.51416102796940777</v>
      </c>
      <c r="I229" s="81">
        <f t="shared" si="67"/>
        <v>0.46741917005512307</v>
      </c>
      <c r="J229" s="81">
        <f t="shared" si="67"/>
        <v>0.46866301138760019</v>
      </c>
      <c r="K229" s="81">
        <f t="shared" si="67"/>
        <v>0.48667884643405551</v>
      </c>
      <c r="L229" s="81">
        <f t="shared" si="67"/>
        <v>0.48591794796521226</v>
      </c>
      <c r="M229" s="81">
        <f t="shared" si="67"/>
        <v>0.49092166879523202</v>
      </c>
      <c r="N229" s="81">
        <f t="shared" ref="N229" si="68">N220/N223</f>
        <v>0.49538491717675326</v>
      </c>
    </row>
    <row r="230" spans="1:14" x14ac:dyDescent="0.2">
      <c r="A230" s="65" t="s">
        <v>1</v>
      </c>
      <c r="B230" s="81">
        <f t="shared" ref="B230" si="69">B221/B223</f>
        <v>0.17137910488032468</v>
      </c>
      <c r="C230" s="81">
        <f t="shared" ref="C230:M230" si="70">C221/C223</f>
        <v>0.15488696529120094</v>
      </c>
      <c r="D230" s="81">
        <f t="shared" si="70"/>
        <v>0.16290866809539009</v>
      </c>
      <c r="E230" s="81">
        <f t="shared" si="70"/>
        <v>0.15951993869795281</v>
      </c>
      <c r="F230" s="81">
        <f t="shared" si="70"/>
        <v>0.16279170973181745</v>
      </c>
      <c r="G230" s="81">
        <f t="shared" si="70"/>
        <v>0.16524789044256516</v>
      </c>
      <c r="H230" s="81">
        <f t="shared" si="70"/>
        <v>0.1569835357386877</v>
      </c>
      <c r="I230" s="81">
        <f t="shared" si="70"/>
        <v>0.17068429603057592</v>
      </c>
      <c r="J230" s="81">
        <f t="shared" si="70"/>
        <v>0.17319696330662168</v>
      </c>
      <c r="K230" s="81">
        <f t="shared" si="70"/>
        <v>0.15205281386251807</v>
      </c>
      <c r="L230" s="81">
        <f t="shared" si="70"/>
        <v>0.15540714102234782</v>
      </c>
      <c r="M230" s="81">
        <f t="shared" si="70"/>
        <v>0.1535866326096211</v>
      </c>
      <c r="N230" s="81">
        <f t="shared" ref="N230" si="71">N221/N223</f>
        <v>0.16161296146488302</v>
      </c>
    </row>
    <row r="231" spans="1:14" ht="12" thickBot="1" x14ac:dyDescent="0.25">
      <c r="A231" s="82"/>
      <c r="B231" s="83"/>
      <c r="C231" s="83"/>
      <c r="D231" s="83"/>
      <c r="E231" s="83"/>
      <c r="F231" s="83"/>
      <c r="G231" s="83"/>
      <c r="H231" s="83"/>
      <c r="I231" s="46"/>
      <c r="J231" s="46"/>
      <c r="K231" s="46"/>
      <c r="L231" s="46"/>
      <c r="M231" s="84"/>
      <c r="N231" s="83"/>
    </row>
    <row r="232" spans="1:14" x14ac:dyDescent="0.2">
      <c r="A232" s="87" t="s">
        <v>13</v>
      </c>
      <c r="B232" s="168">
        <f>SUM(B226:B231)</f>
        <v>1</v>
      </c>
      <c r="C232" s="168">
        <f>SUM(C226:C231)</f>
        <v>1</v>
      </c>
      <c r="D232" s="168">
        <f>SUM(D226:D231)</f>
        <v>1</v>
      </c>
      <c r="E232" s="168">
        <f t="shared" ref="E232:L232" si="72">SUM(E226:E231)</f>
        <v>0.99999999999999989</v>
      </c>
      <c r="F232" s="168">
        <f>SUM(F226:F231)</f>
        <v>1</v>
      </c>
      <c r="G232" s="168">
        <f t="shared" si="72"/>
        <v>1</v>
      </c>
      <c r="H232" s="168">
        <f>SUM(H226:H231)</f>
        <v>1</v>
      </c>
      <c r="I232" s="168">
        <f>SUM(I226:I231)</f>
        <v>1</v>
      </c>
      <c r="J232" s="168">
        <f>SUM(J226:J231)</f>
        <v>1</v>
      </c>
      <c r="K232" s="168">
        <f>SUM(K226:K231)</f>
        <v>1</v>
      </c>
      <c r="L232" s="168">
        <f t="shared" si="72"/>
        <v>1</v>
      </c>
      <c r="M232" s="168">
        <f>SUM(M226:M231)</f>
        <v>1</v>
      </c>
      <c r="N232" s="168">
        <f>SUM(N226:N231)</f>
        <v>1</v>
      </c>
    </row>
    <row r="233" spans="1:14" x14ac:dyDescent="0.2">
      <c r="A233" s="88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</row>
    <row r="234" spans="1:14" x14ac:dyDescent="0.2">
      <c r="A234" s="76"/>
      <c r="B234" s="76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6"/>
    </row>
    <row r="235" spans="1:14" x14ac:dyDescent="0.2">
      <c r="A235" s="141" t="s">
        <v>52</v>
      </c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40"/>
    </row>
    <row r="236" spans="1:14" x14ac:dyDescent="0.2">
      <c r="A236" s="62" t="s">
        <v>4</v>
      </c>
      <c r="B236" s="197" t="s">
        <v>73</v>
      </c>
      <c r="C236" s="197" t="s">
        <v>74</v>
      </c>
      <c r="D236" s="197" t="s">
        <v>75</v>
      </c>
      <c r="E236" s="197" t="s">
        <v>76</v>
      </c>
      <c r="F236" s="197" t="s">
        <v>77</v>
      </c>
      <c r="G236" s="197" t="s">
        <v>78</v>
      </c>
      <c r="H236" s="197" t="s">
        <v>79</v>
      </c>
      <c r="I236" s="197" t="s">
        <v>80</v>
      </c>
      <c r="J236" s="197" t="s">
        <v>81</v>
      </c>
      <c r="K236" s="197" t="s">
        <v>82</v>
      </c>
      <c r="L236" s="197" t="s">
        <v>83</v>
      </c>
      <c r="M236" s="197" t="s">
        <v>84</v>
      </c>
      <c r="N236" s="197" t="s">
        <v>12</v>
      </c>
    </row>
    <row r="237" spans="1:14" x14ac:dyDescent="0.2">
      <c r="A237" s="65" t="s">
        <v>8</v>
      </c>
      <c r="B237" s="150">
        <f>+B3+B37+B56+B76+B95</f>
        <v>2656423.52</v>
      </c>
      <c r="C237" s="150">
        <f>+C3+C22+C37+C56+C76+C95</f>
        <v>3865550.08</v>
      </c>
      <c r="D237" s="150">
        <f>+D3+D37+D22+D56+D76+D95</f>
        <v>3349490.5999999996</v>
      </c>
      <c r="E237" s="150">
        <f t="shared" ref="E237" si="73">+E3+E37+E56+E76+E95</f>
        <v>3046836.06</v>
      </c>
      <c r="F237" s="150">
        <f t="shared" ref="F237:M237" si="74">+F3+F22+F37+F56+F76+F95</f>
        <v>3333756.86</v>
      </c>
      <c r="G237" s="150">
        <f t="shared" si="74"/>
        <v>4001323.8600000003</v>
      </c>
      <c r="H237" s="150">
        <f t="shared" si="74"/>
        <v>3275236.52</v>
      </c>
      <c r="I237" s="150">
        <f t="shared" si="74"/>
        <v>3974676.81</v>
      </c>
      <c r="J237" s="150">
        <f t="shared" si="74"/>
        <v>3641046.09</v>
      </c>
      <c r="K237" s="150">
        <f t="shared" si="74"/>
        <v>3404465.56</v>
      </c>
      <c r="L237" s="150">
        <f t="shared" si="74"/>
        <v>4114491.7699999996</v>
      </c>
      <c r="M237" s="150">
        <f t="shared" si="74"/>
        <v>3553438.7800000003</v>
      </c>
      <c r="N237" s="149">
        <f>+SUM(B237:M237)</f>
        <v>42216736.510000005</v>
      </c>
    </row>
    <row r="238" spans="1:14" x14ac:dyDescent="0.2">
      <c r="A238" s="65" t="s">
        <v>9</v>
      </c>
      <c r="B238" s="150">
        <f t="shared" ref="B238:M238" si="75">+B4+B38+B57+B77+B96+B152+B169</f>
        <v>4986831.1999999993</v>
      </c>
      <c r="C238" s="150">
        <f t="shared" si="75"/>
        <v>5250259.3</v>
      </c>
      <c r="D238" s="150">
        <f t="shared" si="75"/>
        <v>4945875.74</v>
      </c>
      <c r="E238" s="150">
        <f t="shared" si="75"/>
        <v>5661112.3399999999</v>
      </c>
      <c r="F238" s="150">
        <f t="shared" si="75"/>
        <v>5513165.5800000001</v>
      </c>
      <c r="G238" s="150">
        <f t="shared" si="75"/>
        <v>6542002.4799999995</v>
      </c>
      <c r="H238" s="150">
        <f t="shared" si="75"/>
        <v>5362514.8199999994</v>
      </c>
      <c r="I238" s="150">
        <f t="shared" si="75"/>
        <v>7826848.6399999997</v>
      </c>
      <c r="J238" s="150">
        <f t="shared" si="75"/>
        <v>6677886.0200000005</v>
      </c>
      <c r="K238" s="150">
        <f t="shared" si="75"/>
        <v>6452189.1200000001</v>
      </c>
      <c r="L238" s="150">
        <f t="shared" si="75"/>
        <v>7892206.4000000004</v>
      </c>
      <c r="M238" s="150">
        <f t="shared" si="75"/>
        <v>6751965.2200000007</v>
      </c>
      <c r="N238" s="149">
        <f t="shared" ref="N238:N241" si="76">+SUM(B238:M238)</f>
        <v>73862856.859999999</v>
      </c>
    </row>
    <row r="239" spans="1:14" x14ac:dyDescent="0.2">
      <c r="A239" s="5" t="s">
        <v>23</v>
      </c>
      <c r="B239" s="155">
        <f>+B5+B22+B39+B58+B78+B97+B170+B153</f>
        <v>1593050.1500000001</v>
      </c>
      <c r="C239" s="155">
        <f t="shared" ref="C239:M239" si="77">+C5+C23+C39+C58+C78+C97+C170+C153</f>
        <v>2530063.0699999998</v>
      </c>
      <c r="D239" s="155">
        <f t="shared" si="77"/>
        <v>2322952.92</v>
      </c>
      <c r="E239" s="155">
        <f t="shared" si="77"/>
        <v>2443145.71</v>
      </c>
      <c r="F239" s="155">
        <f t="shared" si="77"/>
        <v>2301674.5299999998</v>
      </c>
      <c r="G239" s="155">
        <f t="shared" si="77"/>
        <v>2760955.47</v>
      </c>
      <c r="H239" s="155">
        <f>+H5+H23+H39+H58+H78+H97+H170+H153</f>
        <v>2240551.86</v>
      </c>
      <c r="I239" s="155">
        <f t="shared" si="77"/>
        <v>2490197.5799999996</v>
      </c>
      <c r="J239" s="155">
        <f t="shared" si="77"/>
        <v>2246853.6800000002</v>
      </c>
      <c r="K239" s="155">
        <f t="shared" si="77"/>
        <v>2154105.2399999998</v>
      </c>
      <c r="L239" s="155">
        <f t="shared" si="77"/>
        <v>2559108.0499999998</v>
      </c>
      <c r="M239" s="155">
        <f t="shared" si="77"/>
        <v>2220064.17</v>
      </c>
      <c r="N239" s="149">
        <f>+SUM(B239:M239)</f>
        <v>27862722.43</v>
      </c>
    </row>
    <row r="240" spans="1:14" x14ac:dyDescent="0.2">
      <c r="A240" s="15" t="s">
        <v>24</v>
      </c>
      <c r="B240" s="150">
        <f t="shared" ref="B240:M240" si="78">+B6+B40+B60+B79+B98+B171+B154+B186</f>
        <v>17101171.25</v>
      </c>
      <c r="C240" s="150">
        <f t="shared" si="78"/>
        <v>18134776.869999997</v>
      </c>
      <c r="D240" s="150">
        <f t="shared" si="78"/>
        <v>16534717.34</v>
      </c>
      <c r="E240" s="150">
        <f>+E6+E40+E60+E79+E98+E171+E154+E186</f>
        <v>18291609.189999998</v>
      </c>
      <c r="F240" s="150">
        <f t="shared" si="78"/>
        <v>17458289.840000004</v>
      </c>
      <c r="G240" s="150">
        <f>+G6+G40+G60+G79+G98+G171+G154+G186</f>
        <v>20267762.969999999</v>
      </c>
      <c r="H240" s="150">
        <f t="shared" si="78"/>
        <v>17646056.299999997</v>
      </c>
      <c r="I240" s="150">
        <f t="shared" si="78"/>
        <v>18877918.580000002</v>
      </c>
      <c r="J240" s="150">
        <f t="shared" si="78"/>
        <v>16828812.870000001</v>
      </c>
      <c r="K240" s="150">
        <f t="shared" si="78"/>
        <v>16534787.449999999</v>
      </c>
      <c r="L240" s="150">
        <f t="shared" si="78"/>
        <v>20131337.030000001</v>
      </c>
      <c r="M240" s="150">
        <f t="shared" si="78"/>
        <v>17615113.530000001</v>
      </c>
      <c r="N240" s="149">
        <f t="shared" si="76"/>
        <v>215422353.22</v>
      </c>
    </row>
    <row r="241" spans="1:14" x14ac:dyDescent="0.2">
      <c r="A241" s="65" t="s">
        <v>1</v>
      </c>
      <c r="B241" s="155">
        <f t="shared" ref="B241:M241" si="79">+B7+B41+B61+B80+B99+B172+B155+B24</f>
        <v>5282686.3100000005</v>
      </c>
      <c r="C241" s="155">
        <f t="shared" si="79"/>
        <v>5027807.46</v>
      </c>
      <c r="D241" s="155">
        <f t="shared" si="79"/>
        <v>4852018.3</v>
      </c>
      <c r="E241" s="155">
        <f t="shared" si="79"/>
        <v>5214835.42</v>
      </c>
      <c r="F241" s="155">
        <f t="shared" si="79"/>
        <v>5166873.17</v>
      </c>
      <c r="G241" s="155">
        <f t="shared" si="79"/>
        <v>6089048.8699999992</v>
      </c>
      <c r="H241" s="155">
        <f>+H7+H41+H61+H80+H99+H172+H155+H24</f>
        <v>4905576.26</v>
      </c>
      <c r="I241" s="155">
        <f t="shared" si="79"/>
        <v>6366355.4100000001</v>
      </c>
      <c r="J241" s="155">
        <f t="shared" si="79"/>
        <v>5670750</v>
      </c>
      <c r="K241" s="155">
        <f t="shared" si="79"/>
        <v>4989417.7699999996</v>
      </c>
      <c r="L241" s="155">
        <f t="shared" si="79"/>
        <v>5858941.3399999999</v>
      </c>
      <c r="M241" s="155">
        <f t="shared" si="79"/>
        <v>5012791.32</v>
      </c>
      <c r="N241" s="149">
        <f t="shared" si="76"/>
        <v>64437101.630000003</v>
      </c>
    </row>
    <row r="242" spans="1:14" x14ac:dyDescent="0.2">
      <c r="A242" s="65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1:14" x14ac:dyDescent="0.2">
      <c r="A243" s="66" t="s">
        <v>5</v>
      </c>
      <c r="B243" s="158">
        <f>SUM(B237:B241)</f>
        <v>31620162.43</v>
      </c>
      <c r="C243" s="158">
        <f>SUM(C237:C241)</f>
        <v>34808456.779999994</v>
      </c>
      <c r="D243" s="158">
        <f>SUM(D237:D241)</f>
        <v>32005054.900000002</v>
      </c>
      <c r="E243" s="158">
        <f t="shared" ref="E243" si="80">SUM(E237:E241)</f>
        <v>34657538.719999999</v>
      </c>
      <c r="F243" s="158">
        <f t="shared" ref="F243:K243" si="81">SUM(F237:F241)</f>
        <v>33773759.980000004</v>
      </c>
      <c r="G243" s="158">
        <f t="shared" si="81"/>
        <v>39661093.649999999</v>
      </c>
      <c r="H243" s="158">
        <f>SUM(H237:H241)</f>
        <v>33429935.759999998</v>
      </c>
      <c r="I243" s="158">
        <f>SUM(I237:I241)</f>
        <v>39535997.019999996</v>
      </c>
      <c r="J243" s="158">
        <f>SUM(J237:J241)</f>
        <v>35065348.659999996</v>
      </c>
      <c r="K243" s="158">
        <f t="shared" si="81"/>
        <v>33534965.139999997</v>
      </c>
      <c r="L243" s="158">
        <f t="shared" ref="L243" si="82">SUM(L237:L241)</f>
        <v>40556084.590000004</v>
      </c>
      <c r="M243" s="158">
        <f>SUM(M237:M241)</f>
        <v>35153373.020000003</v>
      </c>
      <c r="N243" s="157">
        <f>+SUM(N237:N241)</f>
        <v>423801770.64999998</v>
      </c>
    </row>
    <row r="244" spans="1:14" x14ac:dyDescent="0.2">
      <c r="A244" s="101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3"/>
    </row>
    <row r="245" spans="1:14" x14ac:dyDescent="0.2">
      <c r="A245" s="80" t="s">
        <v>6</v>
      </c>
      <c r="B245" s="197" t="s">
        <v>73</v>
      </c>
      <c r="C245" s="197" t="s">
        <v>74</v>
      </c>
      <c r="D245" s="197" t="s">
        <v>75</v>
      </c>
      <c r="E245" s="197" t="s">
        <v>76</v>
      </c>
      <c r="F245" s="197" t="s">
        <v>77</v>
      </c>
      <c r="G245" s="197" t="s">
        <v>78</v>
      </c>
      <c r="H245" s="197" t="s">
        <v>79</v>
      </c>
      <c r="I245" s="197" t="s">
        <v>80</v>
      </c>
      <c r="J245" s="197" t="s">
        <v>81</v>
      </c>
      <c r="K245" s="197" t="s">
        <v>82</v>
      </c>
      <c r="L245" s="197" t="s">
        <v>83</v>
      </c>
      <c r="M245" s="197" t="s">
        <v>84</v>
      </c>
      <c r="N245" s="198" t="s">
        <v>0</v>
      </c>
    </row>
    <row r="246" spans="1:14" x14ac:dyDescent="0.2">
      <c r="A246" s="65" t="s">
        <v>8</v>
      </c>
      <c r="B246" s="81">
        <f t="shared" ref="B246" si="83">B237/B243</f>
        <v>8.4010432453683004E-2</v>
      </c>
      <c r="C246" s="81">
        <f t="shared" ref="C246:N246" si="84">C237/C243</f>
        <v>0.1110520384293808</v>
      </c>
      <c r="D246" s="81">
        <f t="shared" si="84"/>
        <v>0.10465504934972004</v>
      </c>
      <c r="E246" s="81">
        <f t="shared" si="84"/>
        <v>8.7912649672428914E-2</v>
      </c>
      <c r="F246" s="81">
        <f t="shared" si="84"/>
        <v>9.8708490318346831E-2</v>
      </c>
      <c r="G246" s="81">
        <f t="shared" si="84"/>
        <v>0.10088788512265345</v>
      </c>
      <c r="H246" s="81">
        <f t="shared" si="84"/>
        <v>9.7973162243372505E-2</v>
      </c>
      <c r="I246" s="81">
        <f t="shared" si="84"/>
        <v>0.10053311183702635</v>
      </c>
      <c r="J246" s="81">
        <f t="shared" si="84"/>
        <v>0.10383601558633412</v>
      </c>
      <c r="K246" s="81">
        <f t="shared" si="84"/>
        <v>0.10151987770934658</v>
      </c>
      <c r="L246" s="81">
        <f t="shared" si="84"/>
        <v>0.10145189831797811</v>
      </c>
      <c r="M246" s="81">
        <f t="shared" si="84"/>
        <v>0.1010838640712606</v>
      </c>
      <c r="N246" s="81">
        <f t="shared" si="84"/>
        <v>9.9614346691498434E-2</v>
      </c>
    </row>
    <row r="247" spans="1:14" x14ac:dyDescent="0.2">
      <c r="A247" s="65" t="s">
        <v>9</v>
      </c>
      <c r="B247" s="81">
        <f t="shared" ref="B247" si="85">B238/B243</f>
        <v>0.15771048649859828</v>
      </c>
      <c r="C247" s="81">
        <f t="shared" ref="C247:N247" si="86">C238/C243</f>
        <v>0.15083286608145921</v>
      </c>
      <c r="D247" s="81">
        <f t="shared" si="86"/>
        <v>0.15453420578259966</v>
      </c>
      <c r="E247" s="81">
        <f t="shared" si="86"/>
        <v>0.16334432706651247</v>
      </c>
      <c r="F247" s="81">
        <f t="shared" si="86"/>
        <v>0.16323813467214673</v>
      </c>
      <c r="G247" s="81">
        <f t="shared" si="86"/>
        <v>0.16494760678390924</v>
      </c>
      <c r="H247" s="81">
        <f t="shared" si="86"/>
        <v>0.16041056311021759</v>
      </c>
      <c r="I247" s="81">
        <f t="shared" si="86"/>
        <v>0.19796765555300522</v>
      </c>
      <c r="J247" s="81">
        <f t="shared" si="86"/>
        <v>0.19044116984975679</v>
      </c>
      <c r="K247" s="81">
        <f t="shared" si="86"/>
        <v>0.19240184365970689</v>
      </c>
      <c r="L247" s="81">
        <f t="shared" si="86"/>
        <v>0.19459981109581762</v>
      </c>
      <c r="M247" s="81">
        <f t="shared" si="86"/>
        <v>0.19207161759864602</v>
      </c>
      <c r="N247" s="81">
        <f t="shared" si="86"/>
        <v>0.17428633378929467</v>
      </c>
    </row>
    <row r="248" spans="1:14" x14ac:dyDescent="0.2">
      <c r="A248" s="5" t="s">
        <v>23</v>
      </c>
      <c r="B248" s="81">
        <f t="shared" ref="B248" si="87">B239/B243</f>
        <v>5.0380833859619112E-2</v>
      </c>
      <c r="C248" s="81">
        <f t="shared" ref="C248:N248" si="88">C239/C243</f>
        <v>7.2685298460393288E-2</v>
      </c>
      <c r="D248" s="81">
        <f t="shared" si="88"/>
        <v>7.2580813476436176E-2</v>
      </c>
      <c r="E248" s="81">
        <f t="shared" si="88"/>
        <v>7.0493918501781022E-2</v>
      </c>
      <c r="F248" s="81">
        <f t="shared" si="88"/>
        <v>6.8149786442581323E-2</v>
      </c>
      <c r="G248" s="81">
        <f t="shared" si="88"/>
        <v>6.9613699873351836E-2</v>
      </c>
      <c r="H248" s="81">
        <f t="shared" si="88"/>
        <v>6.7022320236729049E-2</v>
      </c>
      <c r="I248" s="81">
        <f t="shared" si="88"/>
        <v>6.2985576884283162E-2</v>
      </c>
      <c r="J248" s="81">
        <f t="shared" si="88"/>
        <v>6.4076182495314743E-2</v>
      </c>
      <c r="K248" s="81">
        <f t="shared" si="88"/>
        <v>6.4234605016201901E-2</v>
      </c>
      <c r="L248" s="81">
        <f t="shared" si="88"/>
        <v>6.3100471257795041E-2</v>
      </c>
      <c r="M248" s="81">
        <f t="shared" si="88"/>
        <v>6.3153660069459813E-2</v>
      </c>
      <c r="N248" s="81">
        <f t="shared" si="88"/>
        <v>6.5744705094709588E-2</v>
      </c>
    </row>
    <row r="249" spans="1:14" x14ac:dyDescent="0.2">
      <c r="A249" s="65" t="s">
        <v>24</v>
      </c>
      <c r="B249" s="81">
        <f t="shared" ref="B249" si="89">B240/B243</f>
        <v>0.54083122715951215</v>
      </c>
      <c r="C249" s="81">
        <f t="shared" ref="C249:N249" si="90">C240/C243</f>
        <v>0.52098767218027753</v>
      </c>
      <c r="D249" s="81">
        <f t="shared" si="90"/>
        <v>0.51662830736153487</v>
      </c>
      <c r="E249" s="81">
        <f t="shared" si="90"/>
        <v>0.5277815409160711</v>
      </c>
      <c r="F249" s="81">
        <f t="shared" si="90"/>
        <v>0.51691875143124055</v>
      </c>
      <c r="G249" s="81">
        <f t="shared" si="90"/>
        <v>0.51102380455915641</v>
      </c>
      <c r="H249" s="81">
        <f t="shared" si="90"/>
        <v>0.52785193566282818</v>
      </c>
      <c r="I249" s="81">
        <f t="shared" si="90"/>
        <v>0.47748684750381448</v>
      </c>
      <c r="J249" s="81">
        <f t="shared" si="90"/>
        <v>0.47992715068015535</v>
      </c>
      <c r="K249" s="81">
        <f t="shared" si="90"/>
        <v>0.49306111937112335</v>
      </c>
      <c r="L249" s="81">
        <f t="shared" si="90"/>
        <v>0.4963826570912081</v>
      </c>
      <c r="M249" s="81">
        <f t="shared" si="90"/>
        <v>0.50109312469042833</v>
      </c>
      <c r="N249" s="81">
        <f t="shared" si="90"/>
        <v>0.50830923355888535</v>
      </c>
    </row>
    <row r="250" spans="1:14" x14ac:dyDescent="0.2">
      <c r="A250" s="65" t="s">
        <v>1</v>
      </c>
      <c r="B250" s="81">
        <f t="shared" ref="B250" si="91">B241/B243</f>
        <v>0.16706702002858753</v>
      </c>
      <c r="C250" s="81">
        <f t="shared" ref="C250:N250" si="92">C241/C243</f>
        <v>0.1444421248484892</v>
      </c>
      <c r="D250" s="81">
        <f t="shared" si="92"/>
        <v>0.15160162402970911</v>
      </c>
      <c r="E250" s="81">
        <f t="shared" si="92"/>
        <v>0.15046756384320648</v>
      </c>
      <c r="F250" s="81">
        <f t="shared" si="92"/>
        <v>0.1529848371356845</v>
      </c>
      <c r="G250" s="81">
        <f t="shared" si="92"/>
        <v>0.15352700366092903</v>
      </c>
      <c r="H250" s="81">
        <f t="shared" si="92"/>
        <v>0.14674201874685266</v>
      </c>
      <c r="I250" s="81">
        <f t="shared" si="92"/>
        <v>0.16102680822187093</v>
      </c>
      <c r="J250" s="81">
        <f t="shared" si="92"/>
        <v>0.16171948138843917</v>
      </c>
      <c r="K250" s="81">
        <f t="shared" si="92"/>
        <v>0.14878255424362133</v>
      </c>
      <c r="L250" s="81">
        <f t="shared" si="92"/>
        <v>0.14446516223720104</v>
      </c>
      <c r="M250" s="81">
        <f t="shared" si="92"/>
        <v>0.14259773357020519</v>
      </c>
      <c r="N250" s="81">
        <f t="shared" si="92"/>
        <v>0.15204538086561203</v>
      </c>
    </row>
    <row r="251" spans="1:14" ht="12" thickBot="1" x14ac:dyDescent="0.25">
      <c r="A251" s="82"/>
      <c r="B251" s="83"/>
      <c r="C251" s="83"/>
      <c r="D251" s="83"/>
      <c r="E251" s="83"/>
      <c r="F251" s="83"/>
      <c r="G251" s="83"/>
      <c r="H251" s="92"/>
      <c r="I251" s="94"/>
      <c r="J251" s="94"/>
      <c r="K251" s="94"/>
      <c r="L251" s="94"/>
      <c r="M251" s="84"/>
      <c r="N251" s="83"/>
    </row>
    <row r="252" spans="1:14" ht="12" thickBot="1" x14ac:dyDescent="0.25">
      <c r="A252" s="85" t="s">
        <v>13</v>
      </c>
      <c r="B252" s="166">
        <f>SUM(B246:B251)</f>
        <v>1</v>
      </c>
      <c r="C252" s="166">
        <f>SUM(C246:C251)</f>
        <v>1</v>
      </c>
      <c r="D252" s="166">
        <f>SUM(D246:D251)</f>
        <v>0.99999999999999989</v>
      </c>
      <c r="E252" s="166">
        <f t="shared" ref="E252:G252" si="93">SUM(E246:E251)</f>
        <v>1</v>
      </c>
      <c r="F252" s="166">
        <f t="shared" si="93"/>
        <v>1</v>
      </c>
      <c r="G252" s="166">
        <f t="shared" si="93"/>
        <v>1</v>
      </c>
      <c r="H252" s="166">
        <f>SUM(H246:H251)</f>
        <v>1</v>
      </c>
      <c r="I252" s="167">
        <f>SUM(I246:I251)</f>
        <v>1</v>
      </c>
      <c r="J252" s="167">
        <f>SUM(J246:J251)</f>
        <v>1.0000000000000002</v>
      </c>
      <c r="K252" s="167">
        <f>SUM(K246:K251)</f>
        <v>1.0000000000000002</v>
      </c>
      <c r="L252" s="167">
        <f t="shared" ref="L252" si="94">SUM(L246:L251)</f>
        <v>1</v>
      </c>
      <c r="M252" s="167">
        <f>SUM(M246:M251)</f>
        <v>1</v>
      </c>
      <c r="N252" s="166">
        <f>SUM(N246:N251)</f>
        <v>1</v>
      </c>
    </row>
    <row r="253" spans="1:14" x14ac:dyDescent="0.2">
      <c r="A253" s="123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5"/>
    </row>
    <row r="254" spans="1:14" x14ac:dyDescent="0.2">
      <c r="A254" s="68" t="s">
        <v>19</v>
      </c>
      <c r="B254" s="197" t="s">
        <v>73</v>
      </c>
      <c r="C254" s="197" t="s">
        <v>74</v>
      </c>
      <c r="D254" s="197" t="s">
        <v>75</v>
      </c>
      <c r="E254" s="197" t="s">
        <v>76</v>
      </c>
      <c r="F254" s="197" t="s">
        <v>77</v>
      </c>
      <c r="G254" s="197" t="s">
        <v>78</v>
      </c>
      <c r="H254" s="197" t="s">
        <v>79</v>
      </c>
      <c r="I254" s="197" t="s">
        <v>80</v>
      </c>
      <c r="J254" s="197" t="s">
        <v>81</v>
      </c>
      <c r="K254" s="197" t="s">
        <v>82</v>
      </c>
      <c r="L254" s="197" t="s">
        <v>83</v>
      </c>
      <c r="M254" s="197" t="s">
        <v>84</v>
      </c>
      <c r="N254" s="198" t="s">
        <v>0</v>
      </c>
    </row>
    <row r="255" spans="1:14" x14ac:dyDescent="0.2">
      <c r="A255" s="65" t="s">
        <v>8</v>
      </c>
      <c r="B255" s="86">
        <f>+B12+B46+B66+B85+B104</f>
        <v>6000</v>
      </c>
      <c r="C255" s="86">
        <f t="shared" ref="C255:M255" si="95">+C12+C29+C46+C66+C85+C104</f>
        <v>8748</v>
      </c>
      <c r="D255" s="86">
        <f t="shared" si="95"/>
        <v>7578</v>
      </c>
      <c r="E255" s="86">
        <f t="shared" si="95"/>
        <v>8116</v>
      </c>
      <c r="F255" s="86">
        <f t="shared" si="95"/>
        <v>7512</v>
      </c>
      <c r="G255" s="86">
        <f t="shared" si="95"/>
        <v>8996</v>
      </c>
      <c r="H255" s="86">
        <f t="shared" si="95"/>
        <v>7376</v>
      </c>
      <c r="I255" s="86">
        <f t="shared" si="95"/>
        <v>8877</v>
      </c>
      <c r="J255" s="86">
        <f t="shared" si="95"/>
        <v>8138</v>
      </c>
      <c r="K255" s="86">
        <f t="shared" si="95"/>
        <v>7580</v>
      </c>
      <c r="L255" s="86">
        <f t="shared" si="95"/>
        <v>9128</v>
      </c>
      <c r="M255" s="86">
        <f t="shared" si="95"/>
        <v>7913</v>
      </c>
      <c r="N255" s="69">
        <f>SUM(B255:M255)</f>
        <v>95962</v>
      </c>
    </row>
    <row r="256" spans="1:14" x14ac:dyDescent="0.2">
      <c r="A256" s="65" t="s">
        <v>9</v>
      </c>
      <c r="B256" s="69">
        <f t="shared" ref="B256:M256" si="96">SUM(B13+B47+B67+B86+B105+B160+B177)</f>
        <v>11927</v>
      </c>
      <c r="C256" s="69">
        <f t="shared" si="96"/>
        <v>12591</v>
      </c>
      <c r="D256" s="69">
        <f t="shared" si="96"/>
        <v>11824</v>
      </c>
      <c r="E256" s="69">
        <f t="shared" si="96"/>
        <v>13551</v>
      </c>
      <c r="F256" s="69">
        <f t="shared" si="96"/>
        <v>13141</v>
      </c>
      <c r="G256" s="69">
        <f t="shared" si="96"/>
        <v>15582</v>
      </c>
      <c r="H256" s="69">
        <f t="shared" si="96"/>
        <v>12774</v>
      </c>
      <c r="I256" s="69">
        <f t="shared" si="96"/>
        <v>18583</v>
      </c>
      <c r="J256" s="69">
        <f t="shared" si="96"/>
        <v>15844</v>
      </c>
      <c r="K256" s="69">
        <f t="shared" si="96"/>
        <v>15279</v>
      </c>
      <c r="L256" s="69">
        <f t="shared" si="96"/>
        <v>18673</v>
      </c>
      <c r="M256" s="69">
        <f t="shared" si="96"/>
        <v>15950</v>
      </c>
      <c r="N256" s="69">
        <f>SUM(B256:M256)</f>
        <v>175719</v>
      </c>
    </row>
    <row r="257" spans="1:14" x14ac:dyDescent="0.2">
      <c r="A257" s="65" t="s">
        <v>23</v>
      </c>
      <c r="B257" s="69">
        <f t="shared" ref="B257:H257" si="97">+B14+B30+B48+B68+B87+B106+B161+B178</f>
        <v>5218</v>
      </c>
      <c r="C257" s="69">
        <f t="shared" si="97"/>
        <v>5834</v>
      </c>
      <c r="D257" s="69">
        <f t="shared" si="97"/>
        <v>5353</v>
      </c>
      <c r="E257" s="69">
        <f t="shared" si="97"/>
        <v>5656</v>
      </c>
      <c r="F257" s="69">
        <f t="shared" si="97"/>
        <v>5328</v>
      </c>
      <c r="G257" s="69">
        <f t="shared" si="97"/>
        <v>6353</v>
      </c>
      <c r="H257" s="69">
        <f t="shared" si="97"/>
        <v>5179</v>
      </c>
      <c r="I257" s="69">
        <f>+I14+I30+I48+I68+I87+I106+I161+I178</f>
        <v>5726</v>
      </c>
      <c r="J257" s="69">
        <f>+J14+J30+J48+J68+J87+J106+J161+J178</f>
        <v>5168</v>
      </c>
      <c r="K257" s="69">
        <f>+K14+K30+K48+K68+K87+K106+K161+K178</f>
        <v>4984</v>
      </c>
      <c r="L257" s="69">
        <f>+L14+L30+L48+L68+L87+L106+L161+L178</f>
        <v>5898</v>
      </c>
      <c r="M257" s="69">
        <f>+M14+M30+M48+M68+M87+M106+M161+M178</f>
        <v>5124</v>
      </c>
      <c r="N257" s="69">
        <f>SUM(B257:M257)</f>
        <v>65821</v>
      </c>
    </row>
    <row r="258" spans="1:14" x14ac:dyDescent="0.2">
      <c r="A258" s="65" t="s">
        <v>24</v>
      </c>
      <c r="B258" s="69">
        <f t="shared" ref="B258:M258" si="98">+B15+B49+B69+B88+B107+B162+B179+B191</f>
        <v>38330</v>
      </c>
      <c r="C258" s="69">
        <f t="shared" si="98"/>
        <v>40277</v>
      </c>
      <c r="D258" s="69">
        <f t="shared" si="98"/>
        <v>36707</v>
      </c>
      <c r="E258" s="69">
        <f t="shared" si="98"/>
        <v>40527</v>
      </c>
      <c r="F258" s="69">
        <f t="shared" si="98"/>
        <v>38618</v>
      </c>
      <c r="G258" s="69">
        <f t="shared" si="98"/>
        <v>44506</v>
      </c>
      <c r="H258" s="69">
        <f t="shared" si="98"/>
        <v>38950</v>
      </c>
      <c r="I258" s="69">
        <f t="shared" si="98"/>
        <v>41686</v>
      </c>
      <c r="J258" s="69">
        <f t="shared" si="98"/>
        <v>37106</v>
      </c>
      <c r="K258" s="69">
        <f t="shared" si="98"/>
        <v>36329</v>
      </c>
      <c r="L258" s="69">
        <f t="shared" si="98"/>
        <v>44268</v>
      </c>
      <c r="M258" s="69">
        <f t="shared" si="98"/>
        <v>38712</v>
      </c>
      <c r="N258" s="69">
        <f>SUM(B258:M258)</f>
        <v>476016</v>
      </c>
    </row>
    <row r="259" spans="1:14" x14ac:dyDescent="0.2">
      <c r="A259" s="65" t="s">
        <v>1</v>
      </c>
      <c r="B259" s="69">
        <f t="shared" ref="B259:K259" si="99">+B16+B31+B50++B70+B89+B108+B163+B180</f>
        <v>12235</v>
      </c>
      <c r="C259" s="69">
        <f t="shared" si="99"/>
        <v>11660</v>
      </c>
      <c r="D259" s="69">
        <f t="shared" si="99"/>
        <v>11224</v>
      </c>
      <c r="E259" s="69">
        <f t="shared" si="99"/>
        <v>12049</v>
      </c>
      <c r="F259" s="69">
        <f t="shared" si="99"/>
        <v>11913</v>
      </c>
      <c r="G259" s="69">
        <f t="shared" si="99"/>
        <v>14044</v>
      </c>
      <c r="H259" s="69">
        <f t="shared" si="99"/>
        <v>11291</v>
      </c>
      <c r="I259" s="69">
        <f t="shared" si="99"/>
        <v>14541</v>
      </c>
      <c r="J259" s="69">
        <f t="shared" si="99"/>
        <v>12950</v>
      </c>
      <c r="K259" s="69">
        <f t="shared" si="99"/>
        <v>11396</v>
      </c>
      <c r="L259" s="69">
        <f>+L16+L50+L89+L108+L163+L180+L31+L70</f>
        <v>13372</v>
      </c>
      <c r="M259" s="69">
        <f>+M16+M50+M89+M108+M163+M180+M31+M70</f>
        <v>11448</v>
      </c>
      <c r="N259" s="69">
        <f>SUM(B259:M259)</f>
        <v>148123</v>
      </c>
    </row>
    <row r="260" spans="1:14" x14ac:dyDescent="0.2">
      <c r="A260" s="65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</row>
    <row r="261" spans="1:14" x14ac:dyDescent="0.2">
      <c r="A261" s="66" t="s">
        <v>7</v>
      </c>
      <c r="B261" s="159">
        <f>SUM(B255:B260)</f>
        <v>73710</v>
      </c>
      <c r="C261" s="159">
        <f>SUM(C255:C260)</f>
        <v>79110</v>
      </c>
      <c r="D261" s="159">
        <f>SUM(D255:D260)</f>
        <v>72686</v>
      </c>
      <c r="E261" s="159">
        <f t="shared" ref="E261:G261" si="100">SUM(E255:E260)</f>
        <v>79899</v>
      </c>
      <c r="F261" s="159">
        <f>SUM(F255:F260)</f>
        <v>76512</v>
      </c>
      <c r="G261" s="159">
        <f t="shared" si="100"/>
        <v>89481</v>
      </c>
      <c r="H261" s="159">
        <f>SUM(H255:H260)</f>
        <v>75570</v>
      </c>
      <c r="I261" s="159">
        <f>SUM(I255:I260)</f>
        <v>89413</v>
      </c>
      <c r="J261" s="159">
        <f>SUM(J255:J260)</f>
        <v>79206</v>
      </c>
      <c r="K261" s="159">
        <f>SUM(K255:K260)</f>
        <v>75568</v>
      </c>
      <c r="L261" s="159">
        <f t="shared" ref="L261" si="101">SUM(L255:L260)</f>
        <v>91339</v>
      </c>
      <c r="M261" s="159">
        <f>SUM(M255:M260)</f>
        <v>79147</v>
      </c>
      <c r="N261" s="159">
        <f>SUM(N255:N260)</f>
        <v>961641</v>
      </c>
    </row>
    <row r="262" spans="1:14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</row>
    <row r="263" spans="1:14" x14ac:dyDescent="0.2">
      <c r="A263" s="80" t="s">
        <v>20</v>
      </c>
      <c r="B263" s="197" t="s">
        <v>73</v>
      </c>
      <c r="C263" s="197" t="s">
        <v>74</v>
      </c>
      <c r="D263" s="197" t="s">
        <v>75</v>
      </c>
      <c r="E263" s="197" t="s">
        <v>76</v>
      </c>
      <c r="F263" s="197" t="s">
        <v>77</v>
      </c>
      <c r="G263" s="197" t="s">
        <v>78</v>
      </c>
      <c r="H263" s="197" t="s">
        <v>79</v>
      </c>
      <c r="I263" s="197" t="s">
        <v>80</v>
      </c>
      <c r="J263" s="197" t="s">
        <v>81</v>
      </c>
      <c r="K263" s="197" t="s">
        <v>82</v>
      </c>
      <c r="L263" s="197" t="s">
        <v>83</v>
      </c>
      <c r="M263" s="197" t="s">
        <v>84</v>
      </c>
      <c r="N263" s="198" t="s">
        <v>0</v>
      </c>
    </row>
    <row r="264" spans="1:14" x14ac:dyDescent="0.2">
      <c r="A264" s="65" t="s">
        <v>8</v>
      </c>
      <c r="B264" s="81">
        <f t="shared" ref="B264:N264" si="102">B255/B261</f>
        <v>8.1400081400081398E-2</v>
      </c>
      <c r="C264" s="81">
        <f t="shared" ref="C264:M264" si="103">C255/C261</f>
        <v>0.110580204778157</v>
      </c>
      <c r="D264" s="81">
        <f t="shared" si="103"/>
        <v>0.10425666565776077</v>
      </c>
      <c r="E264" s="81">
        <f t="shared" si="103"/>
        <v>0.10157824253119563</v>
      </c>
      <c r="F264" s="81">
        <f t="shared" si="103"/>
        <v>9.8180677540777916E-2</v>
      </c>
      <c r="G264" s="81">
        <f t="shared" si="103"/>
        <v>0.10053530917177948</v>
      </c>
      <c r="H264" s="81">
        <f t="shared" si="103"/>
        <v>9.7604869657271401E-2</v>
      </c>
      <c r="I264" s="81">
        <f t="shared" si="103"/>
        <v>9.9280865198572918E-2</v>
      </c>
      <c r="J264" s="81">
        <f t="shared" si="103"/>
        <v>0.10274474155998282</v>
      </c>
      <c r="K264" s="81">
        <f t="shared" si="103"/>
        <v>0.10030700825746347</v>
      </c>
      <c r="L264" s="81">
        <f t="shared" si="103"/>
        <v>9.9935405467543981E-2</v>
      </c>
      <c r="M264" s="81">
        <f t="shared" si="103"/>
        <v>9.9978520979948707E-2</v>
      </c>
      <c r="N264" s="81">
        <f t="shared" si="102"/>
        <v>9.978983841163179E-2</v>
      </c>
    </row>
    <row r="265" spans="1:14" x14ac:dyDescent="0.2">
      <c r="A265" s="65" t="s">
        <v>9</v>
      </c>
      <c r="B265" s="81">
        <f t="shared" ref="B265:N265" si="104">B256/B261</f>
        <v>0.16180979514312849</v>
      </c>
      <c r="C265" s="81">
        <f t="shared" ref="C265:M265" si="105">C256/C261</f>
        <v>0.15915813424345848</v>
      </c>
      <c r="D265" s="81">
        <f t="shared" si="105"/>
        <v>0.16267231653963624</v>
      </c>
      <c r="E265" s="81">
        <f t="shared" si="105"/>
        <v>0.16960162204783538</v>
      </c>
      <c r="F265" s="81">
        <f t="shared" si="105"/>
        <v>0.1717508364700962</v>
      </c>
      <c r="G265" s="81">
        <f t="shared" si="105"/>
        <v>0.174137526402253</v>
      </c>
      <c r="H265" s="81">
        <f t="shared" si="105"/>
        <v>0.16903533148074631</v>
      </c>
      <c r="I265" s="81">
        <f t="shared" si="105"/>
        <v>0.20783331282923065</v>
      </c>
      <c r="J265" s="81">
        <f t="shared" si="105"/>
        <v>0.20003535085725829</v>
      </c>
      <c r="K265" s="81">
        <f t="shared" si="105"/>
        <v>0.20218875714588186</v>
      </c>
      <c r="L265" s="81">
        <f t="shared" si="105"/>
        <v>0.20443622111036908</v>
      </c>
      <c r="M265" s="81">
        <f t="shared" si="105"/>
        <v>0.20152374695187436</v>
      </c>
      <c r="N265" s="81">
        <f t="shared" si="104"/>
        <v>0.1827282738568759</v>
      </c>
    </row>
    <row r="266" spans="1:14" x14ac:dyDescent="0.2">
      <c r="A266" s="65" t="s">
        <v>23</v>
      </c>
      <c r="B266" s="81">
        <f t="shared" ref="B266:N266" si="106">B257/B261</f>
        <v>7.0790937457604119E-2</v>
      </c>
      <c r="C266" s="81">
        <f t="shared" ref="C266:M266" si="107">C257/C261</f>
        <v>7.3745417772721533E-2</v>
      </c>
      <c r="D266" s="81">
        <f t="shared" si="107"/>
        <v>7.3645543846132686E-2</v>
      </c>
      <c r="E266" s="81">
        <f t="shared" si="107"/>
        <v>7.0789371581621796E-2</v>
      </c>
      <c r="F266" s="81">
        <f t="shared" si="107"/>
        <v>6.9636135508155589E-2</v>
      </c>
      <c r="G266" s="81">
        <f t="shared" si="107"/>
        <v>7.0998312490919854E-2</v>
      </c>
      <c r="H266" s="81">
        <f t="shared" si="107"/>
        <v>6.8532486436416573E-2</v>
      </c>
      <c r="I266" s="81">
        <f t="shared" si="107"/>
        <v>6.4039904711842802E-2</v>
      </c>
      <c r="J266" s="81">
        <f t="shared" si="107"/>
        <v>6.524758225386966E-2</v>
      </c>
      <c r="K266" s="81">
        <f t="shared" si="107"/>
        <v>6.595384289646411E-2</v>
      </c>
      <c r="L266" s="81">
        <f t="shared" si="107"/>
        <v>6.4572636004335493E-2</v>
      </c>
      <c r="M266" s="81">
        <f t="shared" si="107"/>
        <v>6.4740293378144464E-2</v>
      </c>
      <c r="N266" s="81">
        <f t="shared" si="106"/>
        <v>6.8446540860882601E-2</v>
      </c>
    </row>
    <row r="267" spans="1:14" x14ac:dyDescent="0.2">
      <c r="A267" s="65" t="s">
        <v>24</v>
      </c>
      <c r="B267" s="81">
        <f t="shared" ref="B267:N267" si="108">B258/B261</f>
        <v>0.52001085334418673</v>
      </c>
      <c r="C267" s="81">
        <f t="shared" ref="C267:M267" si="109">C258/C261</f>
        <v>0.5091265326760207</v>
      </c>
      <c r="D267" s="81">
        <f t="shared" si="109"/>
        <v>0.50500784195030679</v>
      </c>
      <c r="E267" s="81">
        <f t="shared" si="109"/>
        <v>0.5072278751924304</v>
      </c>
      <c r="F267" s="81">
        <f t="shared" si="109"/>
        <v>0.50473128398159761</v>
      </c>
      <c r="G267" s="81">
        <f t="shared" si="109"/>
        <v>0.49737933192521316</v>
      </c>
      <c r="H267" s="81">
        <f t="shared" si="109"/>
        <v>0.51541617043800447</v>
      </c>
      <c r="I267" s="81">
        <f t="shared" si="109"/>
        <v>0.46621855882254259</v>
      </c>
      <c r="J267" s="81">
        <f t="shared" si="109"/>
        <v>0.46847461050930483</v>
      </c>
      <c r="K267" s="81">
        <f t="shared" si="109"/>
        <v>0.48074581833580349</v>
      </c>
      <c r="L267" s="81">
        <f t="shared" si="109"/>
        <v>0.48465606148523632</v>
      </c>
      <c r="M267" s="81">
        <f t="shared" si="109"/>
        <v>0.48911519072106335</v>
      </c>
      <c r="N267" s="81">
        <f t="shared" si="108"/>
        <v>0.49500385278913855</v>
      </c>
    </row>
    <row r="268" spans="1:14" x14ac:dyDescent="0.2">
      <c r="A268" s="65" t="s">
        <v>1</v>
      </c>
      <c r="B268" s="81">
        <f t="shared" ref="B268:N268" si="110">B259/B261</f>
        <v>0.16598833265499932</v>
      </c>
      <c r="C268" s="81">
        <f t="shared" ref="C268:M268" si="111">C259/C261</f>
        <v>0.14738971052964228</v>
      </c>
      <c r="D268" s="81">
        <f t="shared" si="111"/>
        <v>0.15441763200616349</v>
      </c>
      <c r="E268" s="81">
        <f t="shared" si="111"/>
        <v>0.15080288864691674</v>
      </c>
      <c r="F268" s="81">
        <f t="shared" si="111"/>
        <v>0.15570106649937265</v>
      </c>
      <c r="G268" s="81">
        <f t="shared" si="111"/>
        <v>0.1569495200098345</v>
      </c>
      <c r="H268" s="81">
        <f t="shared" si="111"/>
        <v>0.1494111419875612</v>
      </c>
      <c r="I268" s="81">
        <f t="shared" si="111"/>
        <v>0.16262735843781106</v>
      </c>
      <c r="J268" s="81">
        <f t="shared" si="111"/>
        <v>0.16349771481958439</v>
      </c>
      <c r="K268" s="81">
        <f t="shared" si="111"/>
        <v>0.15080457336438705</v>
      </c>
      <c r="L268" s="81">
        <f t="shared" si="111"/>
        <v>0.14639967593251513</v>
      </c>
      <c r="M268" s="81">
        <f t="shared" si="111"/>
        <v>0.14464224796896913</v>
      </c>
      <c r="N268" s="81">
        <f t="shared" si="110"/>
        <v>0.15403149408147115</v>
      </c>
    </row>
    <row r="269" spans="1:14" ht="12" thickBot="1" x14ac:dyDescent="0.25">
      <c r="A269" s="82"/>
      <c r="B269" s="83"/>
      <c r="C269" s="83"/>
      <c r="D269" s="83"/>
      <c r="E269" s="83"/>
      <c r="F269" s="83"/>
      <c r="G269" s="83"/>
      <c r="H269" s="83"/>
      <c r="I269" s="46"/>
      <c r="J269" s="46"/>
      <c r="K269" s="46"/>
      <c r="L269" s="46"/>
      <c r="M269" s="84"/>
      <c r="N269" s="83"/>
    </row>
    <row r="270" spans="1:14" x14ac:dyDescent="0.2">
      <c r="A270" s="87" t="s">
        <v>13</v>
      </c>
      <c r="B270" s="168">
        <f>SUM(B264:B269)</f>
        <v>1</v>
      </c>
      <c r="C270" s="168">
        <f>SUM(C264:C269)</f>
        <v>1</v>
      </c>
      <c r="D270" s="168">
        <f>SUM(D264:D269)</f>
        <v>1</v>
      </c>
      <c r="E270" s="168">
        <f t="shared" ref="E270:G270" si="112">SUM(E264:E269)</f>
        <v>0.99999999999999989</v>
      </c>
      <c r="F270" s="168">
        <f>SUM(F264:F269)</f>
        <v>1</v>
      </c>
      <c r="G270" s="168">
        <f t="shared" si="112"/>
        <v>1</v>
      </c>
      <c r="H270" s="168">
        <f>SUM(H264:H269)</f>
        <v>1</v>
      </c>
      <c r="I270" s="168">
        <f>SUM(I264:I269)</f>
        <v>1</v>
      </c>
      <c r="J270" s="168">
        <f>SUM(J264:J269)</f>
        <v>1</v>
      </c>
      <c r="K270" s="168">
        <f>SUM(K264:K269)</f>
        <v>1</v>
      </c>
      <c r="L270" s="168">
        <f t="shared" ref="L270" si="113">SUM(L264:L269)</f>
        <v>1</v>
      </c>
      <c r="M270" s="168">
        <f>SUM(M264:M269)</f>
        <v>1</v>
      </c>
      <c r="N270" s="168">
        <f>SUM(N264:N269)</f>
        <v>1</v>
      </c>
    </row>
    <row r="272" spans="1:14" x14ac:dyDescent="0.2">
      <c r="B272" s="145"/>
      <c r="C272" s="145"/>
      <c r="D272" s="145"/>
      <c r="E272" s="145"/>
      <c r="F272" s="145"/>
    </row>
    <row r="273" spans="2:8" x14ac:dyDescent="0.2">
      <c r="B273" s="146"/>
      <c r="C273" s="146"/>
      <c r="D273" s="146"/>
      <c r="E273" s="146"/>
      <c r="F273" s="146"/>
    </row>
    <row r="280" spans="2:8" x14ac:dyDescent="0.2">
      <c r="H280" s="1" t="s">
        <v>86</v>
      </c>
    </row>
  </sheetData>
  <phoneticPr fontId="0" type="noConversion"/>
  <pageMargins left="0.5" right="0.5" top="0.4" bottom="0.4" header="0.25" footer="0.25"/>
  <pageSetup scale="90" fitToWidth="4" orientation="landscape" r:id="rId1"/>
  <headerFooter alignWithMargins="0"/>
  <rowBreaks count="3" manualBreakCount="3">
    <brk id="73" max="16383" man="1"/>
    <brk id="130" max="16383" man="1"/>
    <brk id="2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topLeftCell="C7" zoomScale="130" zoomScaleNormal="130" zoomScalePageLayoutView="90" workbookViewId="0">
      <selection activeCell="H3" sqref="H3"/>
    </sheetView>
  </sheetViews>
  <sheetFormatPr defaultColWidth="9.140625" defaultRowHeight="11.25" x14ac:dyDescent="0.2"/>
  <cols>
    <col min="1" max="1" width="14.5703125" style="1" customWidth="1"/>
    <col min="2" max="3" width="10.5703125" style="1" bestFit="1" customWidth="1"/>
    <col min="4" max="5" width="10.85546875" style="1" bestFit="1" customWidth="1"/>
    <col min="6" max="8" width="10.5703125" style="1" bestFit="1" customWidth="1"/>
    <col min="9" max="9" width="10.42578125" style="1" bestFit="1" customWidth="1"/>
    <col min="10" max="12" width="10.5703125" style="1" bestFit="1" customWidth="1"/>
    <col min="13" max="13" width="10.42578125" style="1" bestFit="1" customWidth="1"/>
    <col min="14" max="14" width="12" style="1" bestFit="1" customWidth="1"/>
    <col min="15" max="16384" width="9.140625" style="1"/>
  </cols>
  <sheetData>
    <row r="1" spans="1:14" x14ac:dyDescent="0.2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14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15" t="s">
        <v>9</v>
      </c>
      <c r="B3" s="143">
        <f>+'[2]Oct 2022'!$J$50</f>
        <v>9639.76</v>
      </c>
      <c r="C3" s="143">
        <f>+'[2]Nov 2022'!$J$49</f>
        <v>8395.92</v>
      </c>
      <c r="D3" s="143">
        <f>+'[2]Dec 2022'!$J$49</f>
        <v>11816.48</v>
      </c>
      <c r="E3" s="143">
        <f>+'[2]Jan 2023'!$J$49</f>
        <v>7774</v>
      </c>
      <c r="F3" s="143">
        <f>+'[2]Feb 2023'!$J$49</f>
        <v>8395.92</v>
      </c>
      <c r="G3" s="143">
        <f>+'[2]Mar 2023'!$J$49</f>
        <v>9328.7999999999993</v>
      </c>
      <c r="H3" s="143">
        <f>+'[2]Apr 2023'!$J$49</f>
        <v>9639.76</v>
      </c>
      <c r="I3" s="143">
        <f>+'[2]May 2023'!$J$55</f>
        <v>11194.56</v>
      </c>
      <c r="J3" s="143">
        <f>+'[2]Jun 2023'!$J$56</f>
        <v>8706.8799999999992</v>
      </c>
      <c r="K3" s="143">
        <f>+'[2]Jul 2023'!$J$54</f>
        <v>8084.96</v>
      </c>
      <c r="L3" s="143">
        <f>+'[2]Aug 2023'!$J$54</f>
        <v>13993.2</v>
      </c>
      <c r="M3" s="143">
        <f>+'[2]Sep 2023'!$J$54</f>
        <v>12127.44</v>
      </c>
      <c r="N3" s="144">
        <f>SUM(B3:M3)</f>
        <v>119097.68000000002</v>
      </c>
    </row>
    <row r="4" spans="1:14" x14ac:dyDescent="0.2">
      <c r="A4" s="15" t="s">
        <v>23</v>
      </c>
      <c r="B4" s="144">
        <f>+'[3]OCT 2022'!$J$63</f>
        <v>5708.5499999999993</v>
      </c>
      <c r="C4" s="144">
        <f>+'[3]NOV 2022'!$J$58</f>
        <v>4506.75</v>
      </c>
      <c r="D4" s="144">
        <f>+'[3]DEC 2022'!$J$59</f>
        <v>3605.4</v>
      </c>
      <c r="E4" s="144">
        <f>+'[3]JAN 2023'!$J$59</f>
        <v>4506.75</v>
      </c>
      <c r="F4" s="144">
        <f>+'[3]FEB 2023'!$J$59</f>
        <v>5107.6499999999996</v>
      </c>
      <c r="G4" s="144">
        <f>+'[3]MAR 2023'!$J$59</f>
        <v>6910.35</v>
      </c>
      <c r="H4" s="144">
        <f>+'[3]APR 2023'!$J$59</f>
        <v>5408.1</v>
      </c>
      <c r="I4" s="144">
        <f>+'[3]MAY 2023'!$J$59</f>
        <v>4206.3</v>
      </c>
      <c r="J4" s="144">
        <f>+'[3]JUN 2023'!$J$59</f>
        <v>4807.2</v>
      </c>
      <c r="K4" s="144">
        <f>+'[3]JUL 2023'!$J$59</f>
        <v>3605.4</v>
      </c>
      <c r="L4" s="144">
        <f>+'[3]AUG 2023'!$J$59</f>
        <v>2704.05</v>
      </c>
      <c r="M4" s="144">
        <f>+'[3]SEP 2023'!$J$59</f>
        <v>3905.85</v>
      </c>
      <c r="N4" s="144">
        <f>SUM(B4:M4)</f>
        <v>54982.35</v>
      </c>
    </row>
    <row r="5" spans="1:14" x14ac:dyDescent="0.2">
      <c r="A5" s="5" t="s">
        <v>24</v>
      </c>
      <c r="B5" s="143">
        <f>+'[4]OCT 2022'!$J$73</f>
        <v>97724.760000000009</v>
      </c>
      <c r="C5" s="143">
        <f>+'[4]NOV 2022'!$J$64</f>
        <v>92175.72</v>
      </c>
      <c r="D5" s="143">
        <f>+'[4]DEC 2022'!$J$64</f>
        <v>79536.239999999991</v>
      </c>
      <c r="E5" s="143">
        <f>+'[4]JAN 2023'!$J$64</f>
        <v>80461.08</v>
      </c>
      <c r="F5" s="143">
        <f>+'[4]FEB 2023'!$J$64</f>
        <v>73062.36</v>
      </c>
      <c r="G5" s="143">
        <f>+'[4]MAR 2023'!$J$64</f>
        <v>89709.48000000001</v>
      </c>
      <c r="H5" s="143">
        <f>+'[4]APR 2023'!$J$64</f>
        <v>71829.239999999991</v>
      </c>
      <c r="I5" s="143">
        <f>+'[4]MAY 2023'!$J$64</f>
        <v>73062.36</v>
      </c>
      <c r="J5" s="143">
        <f>+'[4]JUN 2023'!$J$64</f>
        <v>73678.92</v>
      </c>
      <c r="K5" s="143">
        <f>+'[4]JUL 2023'!$J$64</f>
        <v>72137.51999999999</v>
      </c>
      <c r="L5" s="143">
        <f>+'[4]AUG 2023'!$J$64</f>
        <v>83852.160000000003</v>
      </c>
      <c r="M5" s="143">
        <f>+'[4]SEP 2023'!$J$64</f>
        <v>66280.2</v>
      </c>
      <c r="N5" s="144">
        <f>SUM(B5:M5)</f>
        <v>953510.04</v>
      </c>
    </row>
    <row r="6" spans="1:14" x14ac:dyDescent="0.2">
      <c r="A6" s="15" t="s">
        <v>1</v>
      </c>
      <c r="B6" s="143">
        <f>+'[5]OCT 2022'!$J$62</f>
        <v>6910.35</v>
      </c>
      <c r="C6" s="143">
        <f>+'[5]NOV 2022'!$J$62</f>
        <v>7811.7000000000007</v>
      </c>
      <c r="D6" s="143">
        <f>+'[5]DEC 2022'!$J$62</f>
        <v>7210.7999999999993</v>
      </c>
      <c r="E6" s="143">
        <f>+'[5]JAN 2023'!$J$62</f>
        <v>9013.5</v>
      </c>
      <c r="F6" s="143">
        <f>+'[5]FEB 2023'!$J$62</f>
        <v>6309.4500000000007</v>
      </c>
      <c r="G6" s="143">
        <f>+'[5]MAR 2023'!$J$62</f>
        <v>8713.0499999999993</v>
      </c>
      <c r="H6" s="143">
        <f>+'[5]APR 2023'!$J$62</f>
        <v>7811.7</v>
      </c>
      <c r="I6" s="143">
        <f>+'[5]MAY 2023'!$J$64</f>
        <v>3304.95</v>
      </c>
      <c r="J6" s="143">
        <f>+'[5]JUN 2023'!$J$64</f>
        <v>3605.3999999999996</v>
      </c>
      <c r="K6" s="143">
        <f>+'[5]JUL 2023'!$J$64</f>
        <v>3304.95</v>
      </c>
      <c r="L6" s="143">
        <f>+'[5]AUG 2023'!$J$64</f>
        <v>3004.5</v>
      </c>
      <c r="M6" s="143">
        <f>+'[5]SEP 2023'!$J$64</f>
        <v>2403.6</v>
      </c>
      <c r="N6" s="144">
        <f>SUM(B6:M6)</f>
        <v>69403.950000000012</v>
      </c>
    </row>
    <row r="7" spans="1:14" x14ac:dyDescent="0.2">
      <c r="A7" s="5"/>
      <c r="B7" s="144"/>
      <c r="C7" s="144"/>
      <c r="D7" s="144"/>
      <c r="E7" s="144"/>
      <c r="F7" s="144"/>
      <c r="G7" s="144"/>
      <c r="H7" s="143"/>
      <c r="I7" s="143"/>
      <c r="J7" s="143"/>
      <c r="K7" s="143"/>
      <c r="L7" s="143"/>
      <c r="M7" s="143"/>
      <c r="N7" s="144"/>
    </row>
    <row r="8" spans="1:14" x14ac:dyDescent="0.2">
      <c r="A8" s="6" t="s">
        <v>5</v>
      </c>
      <c r="B8" s="157">
        <f t="shared" ref="B8:I8" si="0">SUM(B3:B7)</f>
        <v>119983.42000000001</v>
      </c>
      <c r="C8" s="157">
        <f t="shared" si="0"/>
        <v>112890.09</v>
      </c>
      <c r="D8" s="157">
        <f t="shared" si="0"/>
        <v>102168.92</v>
      </c>
      <c r="E8" s="157">
        <f t="shared" si="0"/>
        <v>101755.33</v>
      </c>
      <c r="F8" s="157">
        <f>SUM(F3:F7)</f>
        <v>92875.37999999999</v>
      </c>
      <c r="G8" s="157">
        <f t="shared" si="0"/>
        <v>114661.68000000001</v>
      </c>
      <c r="H8" s="157">
        <f t="shared" si="0"/>
        <v>94688.799999999988</v>
      </c>
      <c r="I8" s="157">
        <f t="shared" si="0"/>
        <v>91768.17</v>
      </c>
      <c r="J8" s="157">
        <f>SUM(J3:J7)</f>
        <v>90798.399999999994</v>
      </c>
      <c r="K8" s="157">
        <f>SUM(K3:K7)</f>
        <v>87132.829999999987</v>
      </c>
      <c r="L8" s="157">
        <f>SUM(L3:L7)</f>
        <v>103553.91</v>
      </c>
      <c r="M8" s="157">
        <f>SUM(M3:M7)</f>
        <v>84717.09</v>
      </c>
      <c r="N8" s="157">
        <f>SUM(N3:N7)</f>
        <v>1196994.02</v>
      </c>
    </row>
    <row r="9" spans="1:14" ht="1.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">
      <c r="A10" s="16" t="s">
        <v>6</v>
      </c>
      <c r="B10" s="197" t="s">
        <v>73</v>
      </c>
      <c r="C10" s="197" t="s">
        <v>74</v>
      </c>
      <c r="D10" s="197" t="s">
        <v>75</v>
      </c>
      <c r="E10" s="197" t="s">
        <v>76</v>
      </c>
      <c r="F10" s="197" t="s">
        <v>77</v>
      </c>
      <c r="G10" s="197" t="s">
        <v>78</v>
      </c>
      <c r="H10" s="197" t="s">
        <v>79</v>
      </c>
      <c r="I10" s="197" t="s">
        <v>80</v>
      </c>
      <c r="J10" s="197" t="s">
        <v>81</v>
      </c>
      <c r="K10" s="197" t="s">
        <v>82</v>
      </c>
      <c r="L10" s="197" t="s">
        <v>83</v>
      </c>
      <c r="M10" s="197" t="s">
        <v>84</v>
      </c>
      <c r="N10" s="4" t="s">
        <v>0</v>
      </c>
    </row>
    <row r="11" spans="1:14" x14ac:dyDescent="0.2">
      <c r="A11" s="15" t="s">
        <v>9</v>
      </c>
      <c r="B11" s="44">
        <f t="shared" ref="B11:G11" si="1">B3/B8</f>
        <v>8.0342433979628175E-2</v>
      </c>
      <c r="C11" s="44">
        <f t="shared" si="1"/>
        <v>7.4372515780614587E-2</v>
      </c>
      <c r="D11" s="44">
        <f t="shared" si="1"/>
        <v>0.11565630722141332</v>
      </c>
      <c r="E11" s="44">
        <f t="shared" si="1"/>
        <v>7.6398946374602691E-2</v>
      </c>
      <c r="F11" s="44">
        <f t="shared" si="1"/>
        <v>9.0399845470349641E-2</v>
      </c>
      <c r="G11" s="44">
        <f t="shared" si="1"/>
        <v>8.1359352139267441E-2</v>
      </c>
      <c r="H11" s="44">
        <f>H3/H8</f>
        <v>0.1018046484906346</v>
      </c>
      <c r="I11" s="44">
        <f t="shared" ref="I11:M11" si="2">I3/I8</f>
        <v>0.12198739497583966</v>
      </c>
      <c r="J11" s="44">
        <f t="shared" si="2"/>
        <v>9.5892438633279883E-2</v>
      </c>
      <c r="K11" s="44">
        <f t="shared" si="2"/>
        <v>9.278890631694163E-2</v>
      </c>
      <c r="L11" s="44">
        <f t="shared" si="2"/>
        <v>0.13512961509613688</v>
      </c>
      <c r="M11" s="44">
        <f t="shared" si="2"/>
        <v>0.14315222583778553</v>
      </c>
      <c r="N11" s="44">
        <f>N3/N8</f>
        <v>9.9497305759305307E-2</v>
      </c>
    </row>
    <row r="12" spans="1:14" x14ac:dyDescent="0.2">
      <c r="A12" s="15" t="s">
        <v>23</v>
      </c>
      <c r="B12" s="44">
        <f t="shared" ref="B12:F12" si="3">B4/B8</f>
        <v>4.7577823669303632E-2</v>
      </c>
      <c r="C12" s="44">
        <f t="shared" si="3"/>
        <v>3.9921573275386708E-2</v>
      </c>
      <c r="D12" s="44">
        <f t="shared" si="3"/>
        <v>3.5288618104214083E-2</v>
      </c>
      <c r="E12" s="44">
        <f t="shared" si="3"/>
        <v>4.4290063233051277E-2</v>
      </c>
      <c r="F12" s="44">
        <f t="shared" si="3"/>
        <v>5.4994660587122227E-2</v>
      </c>
      <c r="G12" s="44">
        <f t="shared" ref="G12" si="4">G4/G8</f>
        <v>6.0267301159376001E-2</v>
      </c>
      <c r="H12" s="44">
        <f>H4/H8</f>
        <v>5.711446337898464E-2</v>
      </c>
      <c r="I12" s="44">
        <f t="shared" ref="I12:M12" si="5">I4/I8</f>
        <v>4.5836154300559775E-2</v>
      </c>
      <c r="J12" s="44">
        <f t="shared" si="5"/>
        <v>5.2943664205536665E-2</v>
      </c>
      <c r="K12" s="44">
        <f t="shared" si="5"/>
        <v>4.1378203829716083E-2</v>
      </c>
      <c r="L12" s="44">
        <f t="shared" si="5"/>
        <v>2.6112485757418528E-2</v>
      </c>
      <c r="M12" s="44">
        <f t="shared" si="5"/>
        <v>4.6104628947948992E-2</v>
      </c>
      <c r="N12" s="44">
        <f>N4/N8</f>
        <v>4.5933688123187114E-2</v>
      </c>
    </row>
    <row r="13" spans="1:14" x14ac:dyDescent="0.2">
      <c r="A13" s="5" t="s">
        <v>24</v>
      </c>
      <c r="B13" s="44">
        <f t="shared" ref="B13:G13" si="6">B5/B8</f>
        <v>0.81448553475138485</v>
      </c>
      <c r="C13" s="44">
        <f t="shared" si="6"/>
        <v>0.81650851726666185</v>
      </c>
      <c r="D13" s="44">
        <f t="shared" si="6"/>
        <v>0.77847783846594432</v>
      </c>
      <c r="E13" s="44">
        <f t="shared" si="6"/>
        <v>0.79073086392624348</v>
      </c>
      <c r="F13" s="44">
        <f t="shared" si="6"/>
        <v>0.78667091321725957</v>
      </c>
      <c r="G13" s="44">
        <f t="shared" si="6"/>
        <v>0.7823841408917086</v>
      </c>
      <c r="H13" s="44">
        <f t="shared" ref="H13:N13" si="7">H5/H8</f>
        <v>0.75858221880518073</v>
      </c>
      <c r="I13" s="44">
        <f t="shared" si="7"/>
        <v>0.79616232948744647</v>
      </c>
      <c r="J13" s="44">
        <f t="shared" si="7"/>
        <v>0.811456149007031</v>
      </c>
      <c r="K13" s="44">
        <f t="shared" si="7"/>
        <v>0.8279028696761026</v>
      </c>
      <c r="L13" s="44">
        <f t="shared" si="7"/>
        <v>0.80974402608264628</v>
      </c>
      <c r="M13" s="44">
        <f t="shared" si="7"/>
        <v>0.78237106586168148</v>
      </c>
      <c r="N13" s="44">
        <f t="shared" si="7"/>
        <v>0.7965871375029927</v>
      </c>
    </row>
    <row r="14" spans="1:14" x14ac:dyDescent="0.2">
      <c r="A14" s="9" t="s">
        <v>1</v>
      </c>
      <c r="B14" s="44">
        <f t="shared" ref="B14:G14" si="8">B6/B8</f>
        <v>5.7594207599683353E-2</v>
      </c>
      <c r="C14" s="44">
        <f t="shared" si="8"/>
        <v>6.919739367733696E-2</v>
      </c>
      <c r="D14" s="44">
        <f t="shared" si="8"/>
        <v>7.0577236208428151E-2</v>
      </c>
      <c r="E14" s="44">
        <f t="shared" si="8"/>
        <v>8.8580126466102554E-2</v>
      </c>
      <c r="F14" s="44">
        <f t="shared" si="8"/>
        <v>6.7934580725268645E-2</v>
      </c>
      <c r="G14" s="44">
        <f t="shared" si="8"/>
        <v>7.5989205809647992E-2</v>
      </c>
      <c r="H14" s="44">
        <f t="shared" ref="H14:N14" si="9">H6/H8</f>
        <v>8.249866932520003E-2</v>
      </c>
      <c r="I14" s="44">
        <f t="shared" si="9"/>
        <v>3.6014121236154106E-2</v>
      </c>
      <c r="J14" s="44">
        <f t="shared" si="9"/>
        <v>3.9707748154152497E-2</v>
      </c>
      <c r="K14" s="44">
        <f t="shared" si="9"/>
        <v>3.7930020177239739E-2</v>
      </c>
      <c r="L14" s="44">
        <f t="shared" si="9"/>
        <v>2.9013873063798361E-2</v>
      </c>
      <c r="M14" s="44">
        <f t="shared" si="9"/>
        <v>2.8372079352583995E-2</v>
      </c>
      <c r="N14" s="44">
        <f t="shared" si="9"/>
        <v>5.7981868614514889E-2</v>
      </c>
    </row>
    <row r="15" spans="1:14" x14ac:dyDescent="0.2">
      <c r="A15" s="6" t="s">
        <v>13</v>
      </c>
      <c r="B15" s="192">
        <f t="shared" ref="B15:I15" si="10">SUM(B11:B14)</f>
        <v>1</v>
      </c>
      <c r="C15" s="192">
        <f t="shared" si="10"/>
        <v>1</v>
      </c>
      <c r="D15" s="192">
        <f t="shared" si="10"/>
        <v>0.99999999999999989</v>
      </c>
      <c r="E15" s="192">
        <f t="shared" si="10"/>
        <v>1</v>
      </c>
      <c r="F15" s="192">
        <f>SUM(F11:F14)</f>
        <v>1</v>
      </c>
      <c r="G15" s="192">
        <f t="shared" si="10"/>
        <v>1</v>
      </c>
      <c r="H15" s="192">
        <f t="shared" si="10"/>
        <v>1</v>
      </c>
      <c r="I15" s="192">
        <f t="shared" si="10"/>
        <v>1</v>
      </c>
      <c r="J15" s="192">
        <f>SUM(J11:J14)</f>
        <v>1</v>
      </c>
      <c r="K15" s="192">
        <f t="shared" ref="K15" si="11">SUM(K11:K14)</f>
        <v>1</v>
      </c>
      <c r="L15" s="192">
        <f>SUM(L11:L14)</f>
        <v>1</v>
      </c>
      <c r="M15" s="192">
        <f>SUM(M11:M14)</f>
        <v>1</v>
      </c>
      <c r="N15" s="188">
        <f>SUM(N11:N14)</f>
        <v>1</v>
      </c>
    </row>
    <row r="17" spans="1:14" ht="13.35" customHeight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x14ac:dyDescent="0.2">
      <c r="A18" s="16" t="s">
        <v>19</v>
      </c>
      <c r="B18" s="197" t="s">
        <v>73</v>
      </c>
      <c r="C18" s="197" t="s">
        <v>74</v>
      </c>
      <c r="D18" s="197" t="s">
        <v>75</v>
      </c>
      <c r="E18" s="197" t="s">
        <v>76</v>
      </c>
      <c r="F18" s="197" t="s">
        <v>77</v>
      </c>
      <c r="G18" s="197" t="s">
        <v>78</v>
      </c>
      <c r="H18" s="197" t="s">
        <v>79</v>
      </c>
      <c r="I18" s="197" t="s">
        <v>80</v>
      </c>
      <c r="J18" s="197" t="s">
        <v>81</v>
      </c>
      <c r="K18" s="197" t="s">
        <v>82</v>
      </c>
      <c r="L18" s="197" t="s">
        <v>83</v>
      </c>
      <c r="M18" s="197" t="s">
        <v>84</v>
      </c>
      <c r="N18" s="4" t="s">
        <v>0</v>
      </c>
    </row>
    <row r="19" spans="1:14" x14ac:dyDescent="0.2">
      <c r="A19" s="15" t="s">
        <v>9</v>
      </c>
      <c r="B19" s="18">
        <f>+'[2]Oct 2022'!$I$50</f>
        <v>31</v>
      </c>
      <c r="C19" s="18">
        <f>+'[2]Nov 2022'!$I$49</f>
        <v>27</v>
      </c>
      <c r="D19" s="18">
        <f>+'[2]Dec 2022'!$I$49</f>
        <v>38</v>
      </c>
      <c r="E19" s="18">
        <f>+'[2]Jan 2023'!$I$49</f>
        <v>25</v>
      </c>
      <c r="F19" s="18">
        <f>+'[2]Feb 2023'!$I$49</f>
        <v>27</v>
      </c>
      <c r="G19" s="18">
        <f>+'[2]Mar 2023'!$I$49</f>
        <v>30</v>
      </c>
      <c r="H19" s="18">
        <f>+'[2]Apr 2023'!$I$49</f>
        <v>30</v>
      </c>
      <c r="I19" s="18">
        <f>+'[2]May 2023'!$I$55</f>
        <v>36</v>
      </c>
      <c r="J19" s="18">
        <f>+'[2]Jun 2023'!$I$56</f>
        <v>28</v>
      </c>
      <c r="K19" s="18">
        <f>+'[2]Jul 2023'!$I$54</f>
        <v>25</v>
      </c>
      <c r="L19" s="18">
        <f>+'[2]Aug 2023'!$I$54</f>
        <v>45</v>
      </c>
      <c r="M19" s="18">
        <f>+'[2]Sep 2023'!$I$54</f>
        <v>39</v>
      </c>
      <c r="N19" s="18">
        <f>SUM(B19:M19)</f>
        <v>381</v>
      </c>
    </row>
    <row r="20" spans="1:14" x14ac:dyDescent="0.2">
      <c r="A20" s="15" t="s">
        <v>23</v>
      </c>
      <c r="B20" s="18">
        <f>+'[3]OCT 2022'!$I$63</f>
        <v>19</v>
      </c>
      <c r="C20" s="18">
        <f>+'[3]NOV 2022'!$I$58</f>
        <v>14</v>
      </c>
      <c r="D20" s="18">
        <f>+'[3]DEC 2022'!$I$59</f>
        <v>12</v>
      </c>
      <c r="E20" s="18">
        <f>+'[3]JAN 2023'!$I$59</f>
        <v>15</v>
      </c>
      <c r="F20" s="18">
        <f>+'[3]FEB 2023'!$I$59</f>
        <v>17</v>
      </c>
      <c r="G20" s="18">
        <f>+'[3]MAR 2023'!$I$59</f>
        <v>22</v>
      </c>
      <c r="H20" s="18">
        <f>+'[3]APR 2023'!$I$59</f>
        <v>18</v>
      </c>
      <c r="I20" s="18">
        <f>+'[3]MAY 2023'!$I$59</f>
        <v>14</v>
      </c>
      <c r="J20" s="18">
        <f>+'[3]JUN 2023'!$I$59</f>
        <v>16</v>
      </c>
      <c r="K20" s="18">
        <f>+'[3]JUL 2023'!$I$59</f>
        <v>12</v>
      </c>
      <c r="L20" s="18">
        <f>+'[3]AUG 2023'!$I$59</f>
        <v>9</v>
      </c>
      <c r="M20" s="18">
        <f>+'[3]SEP 2023'!$I$59</f>
        <v>12</v>
      </c>
      <c r="N20" s="18">
        <f>SUM(B20:M20)</f>
        <v>180</v>
      </c>
    </row>
    <row r="21" spans="1:14" x14ac:dyDescent="0.2">
      <c r="A21" s="5" t="s">
        <v>24</v>
      </c>
      <c r="B21" s="18">
        <f>+'[4]OCT 2022'!$I$73</f>
        <v>316</v>
      </c>
      <c r="C21" s="18">
        <f>+'[4]NOV 2022'!$I$64</f>
        <v>299</v>
      </c>
      <c r="D21" s="18">
        <f>+'[4]DEC 2022'!$I$64</f>
        <v>258</v>
      </c>
      <c r="E21" s="18">
        <f>+'[4]JAN 2023'!$I$64</f>
        <v>261</v>
      </c>
      <c r="F21" s="18">
        <f>+'[4]FEB 2023'!$I$64</f>
        <v>235</v>
      </c>
      <c r="G21" s="18">
        <f>+'[4]MAR 2023'!$I$64</f>
        <v>289</v>
      </c>
      <c r="H21" s="18">
        <f>+'[4]APR 2023'!$I$64</f>
        <v>233</v>
      </c>
      <c r="I21" s="18">
        <f>+'[4]MAY 2023'!$I$64</f>
        <v>236</v>
      </c>
      <c r="J21" s="18">
        <f>+'[4]JUN 2023'!$I$64</f>
        <v>237</v>
      </c>
      <c r="K21" s="18">
        <f>+'[4]JUL 2023'!$I$64</f>
        <v>232</v>
      </c>
      <c r="L21" s="18">
        <f>+'[4]AUG 2023'!$I$64</f>
        <v>270</v>
      </c>
      <c r="M21" s="18">
        <f>+'[4]SEP 2023'!$I$64</f>
        <v>214</v>
      </c>
      <c r="N21" s="18">
        <f>SUM(B21:M21)</f>
        <v>3080</v>
      </c>
    </row>
    <row r="22" spans="1:14" x14ac:dyDescent="0.2">
      <c r="A22" s="5" t="s">
        <v>1</v>
      </c>
      <c r="B22" s="18">
        <f>+'[5]OCT 2022'!$I$62</f>
        <v>22</v>
      </c>
      <c r="C22" s="18">
        <f>+'[5]NOV 2022'!$I$62</f>
        <v>26</v>
      </c>
      <c r="D22" s="18">
        <f>+'[5]DEC 2022'!$I$62</f>
        <v>24</v>
      </c>
      <c r="E22" s="18">
        <f>+'[5]JAN 2023'!$I$62</f>
        <v>30</v>
      </c>
      <c r="F22" s="18">
        <f>+'[5]FEB 2023'!$I$62</f>
        <v>21</v>
      </c>
      <c r="G22" s="18">
        <f>+'[5]MAR 2023'!$I$62</f>
        <v>29</v>
      </c>
      <c r="H22" s="18">
        <f>+'[5]APR 2023'!$I$62</f>
        <v>26</v>
      </c>
      <c r="I22" s="18">
        <f>+'[5]MAY 2023'!$I$64</f>
        <v>11</v>
      </c>
      <c r="J22" s="18">
        <f>+'[5]JUN 2023'!$I$64</f>
        <v>12</v>
      </c>
      <c r="K22" s="18">
        <f>+'[5]JUL 2023'!$I$64</f>
        <v>11</v>
      </c>
      <c r="L22" s="18">
        <f>+'[5]AUG 2023'!$I$64</f>
        <v>10</v>
      </c>
      <c r="M22" s="18">
        <f>+'[5]SEP 2023'!$I$64</f>
        <v>8</v>
      </c>
      <c r="N22" s="18">
        <f>SUM(B22:M22)</f>
        <v>230</v>
      </c>
    </row>
    <row r="23" spans="1:14" x14ac:dyDescent="0.2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">
      <c r="A24" s="6" t="s">
        <v>7</v>
      </c>
      <c r="B24" s="160">
        <f>SUM(B19:B23)</f>
        <v>388</v>
      </c>
      <c r="C24" s="160">
        <f>SUM(C19:C23)</f>
        <v>366</v>
      </c>
      <c r="D24" s="160">
        <f>SUM(D19:D23)</f>
        <v>332</v>
      </c>
      <c r="E24" s="160">
        <f>SUM(E19:E23)</f>
        <v>331</v>
      </c>
      <c r="F24" s="160">
        <f>SUM(F19:F23)</f>
        <v>300</v>
      </c>
      <c r="G24" s="160">
        <f t="shared" ref="G24" si="12">SUM(G19:G23)</f>
        <v>370</v>
      </c>
      <c r="H24" s="160">
        <f t="shared" ref="H24:N24" si="13">SUM(H19:H23)</f>
        <v>307</v>
      </c>
      <c r="I24" s="160">
        <f t="shared" si="13"/>
        <v>297</v>
      </c>
      <c r="J24" s="160">
        <f>SUM(J19:J23)</f>
        <v>293</v>
      </c>
      <c r="K24" s="160">
        <f>SUM(K19:K23)</f>
        <v>280</v>
      </c>
      <c r="L24" s="160">
        <f t="shared" si="13"/>
        <v>334</v>
      </c>
      <c r="M24" s="160">
        <f t="shared" si="13"/>
        <v>273</v>
      </c>
      <c r="N24" s="160">
        <f t="shared" si="13"/>
        <v>3871</v>
      </c>
    </row>
    <row r="25" spans="1:14" ht="17.100000000000001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x14ac:dyDescent="0.2">
      <c r="A26" s="16" t="s">
        <v>20</v>
      </c>
      <c r="B26" s="197" t="s">
        <v>73</v>
      </c>
      <c r="C26" s="197" t="s">
        <v>74</v>
      </c>
      <c r="D26" s="197" t="s">
        <v>75</v>
      </c>
      <c r="E26" s="197" t="s">
        <v>76</v>
      </c>
      <c r="F26" s="197" t="s">
        <v>77</v>
      </c>
      <c r="G26" s="197" t="s">
        <v>78</v>
      </c>
      <c r="H26" s="197" t="s">
        <v>79</v>
      </c>
      <c r="I26" s="197" t="s">
        <v>80</v>
      </c>
      <c r="J26" s="197" t="s">
        <v>81</v>
      </c>
      <c r="K26" s="197" t="s">
        <v>82</v>
      </c>
      <c r="L26" s="197" t="s">
        <v>83</v>
      </c>
      <c r="M26" s="197" t="s">
        <v>84</v>
      </c>
      <c r="N26" s="4" t="s">
        <v>0</v>
      </c>
    </row>
    <row r="27" spans="1:14" x14ac:dyDescent="0.2">
      <c r="A27" s="15" t="s">
        <v>9</v>
      </c>
      <c r="B27" s="44">
        <f t="shared" ref="B27:G27" si="14">B19/B24</f>
        <v>7.9896907216494839E-2</v>
      </c>
      <c r="C27" s="44">
        <f>C19/C24</f>
        <v>7.3770491803278687E-2</v>
      </c>
      <c r="D27" s="44">
        <f t="shared" si="14"/>
        <v>0.1144578313253012</v>
      </c>
      <c r="E27" s="44">
        <f t="shared" si="14"/>
        <v>7.5528700906344406E-2</v>
      </c>
      <c r="F27" s="44">
        <f t="shared" si="14"/>
        <v>0.09</v>
      </c>
      <c r="G27" s="44">
        <f t="shared" si="14"/>
        <v>8.1081081081081086E-2</v>
      </c>
      <c r="H27" s="44">
        <f>H19/H24</f>
        <v>9.7719869706840393E-2</v>
      </c>
      <c r="I27" s="44">
        <f>I19/I24</f>
        <v>0.12121212121212122</v>
      </c>
      <c r="J27" s="44">
        <f t="shared" ref="J27:M27" si="15">J19/J24</f>
        <v>9.556313993174062E-2</v>
      </c>
      <c r="K27" s="44">
        <f t="shared" si="15"/>
        <v>8.9285714285714288E-2</v>
      </c>
      <c r="L27" s="44">
        <f t="shared" si="15"/>
        <v>0.1347305389221557</v>
      </c>
      <c r="M27" s="44">
        <f t="shared" si="15"/>
        <v>0.14285714285714285</v>
      </c>
      <c r="N27" s="44">
        <f>N19/N24</f>
        <v>9.8424179798501682E-2</v>
      </c>
    </row>
    <row r="28" spans="1:14" x14ac:dyDescent="0.2">
      <c r="A28" s="15" t="s">
        <v>23</v>
      </c>
      <c r="B28" s="44">
        <f t="shared" ref="B28:M28" si="16">B20/B24</f>
        <v>4.8969072164948453E-2</v>
      </c>
      <c r="C28" s="44">
        <f>C20/C24</f>
        <v>3.825136612021858E-2</v>
      </c>
      <c r="D28" s="44">
        <f t="shared" si="16"/>
        <v>3.614457831325301E-2</v>
      </c>
      <c r="E28" s="44">
        <f t="shared" si="16"/>
        <v>4.5317220543806644E-2</v>
      </c>
      <c r="F28" s="44">
        <f t="shared" si="16"/>
        <v>5.6666666666666664E-2</v>
      </c>
      <c r="G28" s="44">
        <f t="shared" ref="G28" si="17">G20/G24</f>
        <v>5.9459459459459463E-2</v>
      </c>
      <c r="H28" s="44">
        <f>H20/H24</f>
        <v>5.8631921824104233E-2</v>
      </c>
      <c r="I28" s="44">
        <f t="shared" si="16"/>
        <v>4.7138047138047139E-2</v>
      </c>
      <c r="J28" s="44">
        <f t="shared" si="16"/>
        <v>5.4607508532423209E-2</v>
      </c>
      <c r="K28" s="44">
        <f t="shared" si="16"/>
        <v>4.2857142857142858E-2</v>
      </c>
      <c r="L28" s="44">
        <f t="shared" si="16"/>
        <v>2.6946107784431138E-2</v>
      </c>
      <c r="M28" s="44">
        <f t="shared" si="16"/>
        <v>4.3956043956043959E-2</v>
      </c>
      <c r="N28" s="44">
        <f>N20/N24</f>
        <v>4.6499612503229142E-2</v>
      </c>
    </row>
    <row r="29" spans="1:14" x14ac:dyDescent="0.2">
      <c r="A29" s="5" t="s">
        <v>24</v>
      </c>
      <c r="B29" s="44">
        <f t="shared" ref="B29:G29" si="18">B21/B24</f>
        <v>0.81443298969072164</v>
      </c>
      <c r="C29" s="44">
        <f>C21/C24</f>
        <v>0.81693989071038253</v>
      </c>
      <c r="D29" s="44">
        <f t="shared" si="18"/>
        <v>0.77710843373493976</v>
      </c>
      <c r="E29" s="44">
        <f t="shared" si="18"/>
        <v>0.78851963746223563</v>
      </c>
      <c r="F29" s="44">
        <f t="shared" si="18"/>
        <v>0.78333333333333333</v>
      </c>
      <c r="G29" s="44">
        <f t="shared" si="18"/>
        <v>0.7810810810810811</v>
      </c>
      <c r="H29" s="44">
        <f t="shared" ref="H29:N29" si="19">H21/H24</f>
        <v>0.75895765472312704</v>
      </c>
      <c r="I29" s="44">
        <f t="shared" si="19"/>
        <v>0.79461279461279466</v>
      </c>
      <c r="J29" s="44">
        <f t="shared" si="19"/>
        <v>0.80887372013651881</v>
      </c>
      <c r="K29" s="44">
        <f t="shared" si="19"/>
        <v>0.82857142857142863</v>
      </c>
      <c r="L29" s="44">
        <f t="shared" si="19"/>
        <v>0.80838323353293418</v>
      </c>
      <c r="M29" s="44">
        <f t="shared" si="19"/>
        <v>0.78388278388278387</v>
      </c>
      <c r="N29" s="44">
        <f t="shared" si="19"/>
        <v>0.79566003616636527</v>
      </c>
    </row>
    <row r="30" spans="1:14" x14ac:dyDescent="0.2">
      <c r="A30" s="9" t="s">
        <v>1</v>
      </c>
      <c r="B30" s="44">
        <f t="shared" ref="B30:G30" si="20">B22/B24</f>
        <v>5.6701030927835051E-2</v>
      </c>
      <c r="C30" s="44">
        <f>C22/C24</f>
        <v>7.1038251366120214E-2</v>
      </c>
      <c r="D30" s="44">
        <f t="shared" si="20"/>
        <v>7.2289156626506021E-2</v>
      </c>
      <c r="E30" s="44">
        <f t="shared" si="20"/>
        <v>9.0634441087613288E-2</v>
      </c>
      <c r="F30" s="44">
        <f t="shared" si="20"/>
        <v>7.0000000000000007E-2</v>
      </c>
      <c r="G30" s="44">
        <f t="shared" si="20"/>
        <v>7.8378378378378383E-2</v>
      </c>
      <c r="H30" s="44">
        <f>H22/H24</f>
        <v>8.4690553745928335E-2</v>
      </c>
      <c r="I30" s="44">
        <f t="shared" ref="I30:N30" si="21">I22/I24</f>
        <v>3.7037037037037035E-2</v>
      </c>
      <c r="J30" s="44">
        <f t="shared" si="21"/>
        <v>4.0955631399317405E-2</v>
      </c>
      <c r="K30" s="44">
        <f t="shared" si="21"/>
        <v>3.9285714285714285E-2</v>
      </c>
      <c r="L30" s="44">
        <f t="shared" si="21"/>
        <v>2.9940119760479042E-2</v>
      </c>
      <c r="M30" s="44">
        <f t="shared" si="21"/>
        <v>2.9304029304029304E-2</v>
      </c>
      <c r="N30" s="44">
        <f t="shared" si="21"/>
        <v>5.94161715319039E-2</v>
      </c>
    </row>
    <row r="31" spans="1:14" x14ac:dyDescent="0.2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">
      <c r="A32" s="6" t="s">
        <v>13</v>
      </c>
      <c r="B32" s="192">
        <f>SUM(B27:B30)</f>
        <v>1</v>
      </c>
      <c r="C32" s="192">
        <f>SUM(C27:C30)</f>
        <v>1</v>
      </c>
      <c r="D32" s="192">
        <f>SUM(D27:D30)</f>
        <v>1</v>
      </c>
      <c r="E32" s="192">
        <f>SUM(E27:E30)</f>
        <v>1</v>
      </c>
      <c r="F32" s="192">
        <f>SUM(F27:F30)</f>
        <v>1</v>
      </c>
      <c r="G32" s="192">
        <f t="shared" ref="G32:I32" si="22">SUM(G27:G30)</f>
        <v>1</v>
      </c>
      <c r="H32" s="192">
        <f t="shared" si="22"/>
        <v>1</v>
      </c>
      <c r="I32" s="192">
        <f t="shared" si="22"/>
        <v>1</v>
      </c>
      <c r="J32" s="192">
        <f>SUM(J27:J30)</f>
        <v>1</v>
      </c>
      <c r="K32" s="192">
        <f>SUM(K27:K30)</f>
        <v>1</v>
      </c>
      <c r="L32" s="192">
        <f>SUM(L27:L30)</f>
        <v>1</v>
      </c>
      <c r="M32" s="192">
        <f>SUM(M27:M30)</f>
        <v>1</v>
      </c>
      <c r="N32" s="192">
        <f>SUM(N27:N31)</f>
        <v>1</v>
      </c>
    </row>
    <row r="33" spans="1:14" ht="15" customHeigh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x14ac:dyDescent="0.2">
      <c r="A34" s="16" t="s">
        <v>10</v>
      </c>
      <c r="B34" s="197" t="s">
        <v>73</v>
      </c>
      <c r="C34" s="197" t="s">
        <v>74</v>
      </c>
      <c r="D34" s="197" t="s">
        <v>75</v>
      </c>
      <c r="E34" s="197" t="s">
        <v>76</v>
      </c>
      <c r="F34" s="197" t="s">
        <v>77</v>
      </c>
      <c r="G34" s="197" t="s">
        <v>78</v>
      </c>
      <c r="H34" s="197" t="s">
        <v>79</v>
      </c>
      <c r="I34" s="197" t="s">
        <v>80</v>
      </c>
      <c r="J34" s="197" t="s">
        <v>81</v>
      </c>
      <c r="K34" s="197" t="s">
        <v>82</v>
      </c>
      <c r="L34" s="197" t="s">
        <v>83</v>
      </c>
      <c r="M34" s="197" t="s">
        <v>84</v>
      </c>
      <c r="N34" s="4" t="s">
        <v>0</v>
      </c>
    </row>
    <row r="35" spans="1:14" x14ac:dyDescent="0.2">
      <c r="A35" s="15" t="s">
        <v>9</v>
      </c>
      <c r="B35" s="143">
        <f>B3/B19</f>
        <v>310.95999999999998</v>
      </c>
      <c r="C35" s="143">
        <f t="shared" ref="C35:M35" si="23">C3/C19</f>
        <v>310.95999999999998</v>
      </c>
      <c r="D35" s="143">
        <f t="shared" si="23"/>
        <v>310.95999999999998</v>
      </c>
      <c r="E35" s="143">
        <f t="shared" si="23"/>
        <v>310.95999999999998</v>
      </c>
      <c r="F35" s="143">
        <f t="shared" si="23"/>
        <v>310.95999999999998</v>
      </c>
      <c r="G35" s="143">
        <f t="shared" si="23"/>
        <v>310.95999999999998</v>
      </c>
      <c r="H35" s="143">
        <f t="shared" si="23"/>
        <v>321.32533333333333</v>
      </c>
      <c r="I35" s="143">
        <f t="shared" si="23"/>
        <v>310.95999999999998</v>
      </c>
      <c r="J35" s="143">
        <f t="shared" si="23"/>
        <v>310.95999999999998</v>
      </c>
      <c r="K35" s="143">
        <f t="shared" si="23"/>
        <v>323.39839999999998</v>
      </c>
      <c r="L35" s="143">
        <f t="shared" si="23"/>
        <v>310.96000000000004</v>
      </c>
      <c r="M35" s="143">
        <f t="shared" si="23"/>
        <v>310.96000000000004</v>
      </c>
      <c r="N35" s="144">
        <f t="shared" ref="N35" si="24">N3/N19</f>
        <v>312.59233595800532</v>
      </c>
    </row>
    <row r="36" spans="1:14" x14ac:dyDescent="0.2">
      <c r="A36" s="15" t="s">
        <v>23</v>
      </c>
      <c r="B36" s="143">
        <f>B4/B20</f>
        <v>300.45</v>
      </c>
      <c r="C36" s="143">
        <f>C4/C20</f>
        <v>321.91071428571428</v>
      </c>
      <c r="D36" s="144">
        <f>D4/D20</f>
        <v>300.45</v>
      </c>
      <c r="E36" s="144">
        <f>E4/E20</f>
        <v>300.45</v>
      </c>
      <c r="F36" s="144">
        <f>F4/F20</f>
        <v>300.45</v>
      </c>
      <c r="G36" s="144">
        <f t="shared" ref="G36:H36" si="25">G4/G20</f>
        <v>314.1068181818182</v>
      </c>
      <c r="H36" s="144">
        <f t="shared" si="25"/>
        <v>300.45000000000005</v>
      </c>
      <c r="I36" s="144">
        <f t="shared" ref="I36:N36" si="26">I4/I20</f>
        <v>300.45</v>
      </c>
      <c r="J36" s="144">
        <f t="shared" si="26"/>
        <v>300.45</v>
      </c>
      <c r="K36" s="144">
        <f t="shared" si="26"/>
        <v>300.45</v>
      </c>
      <c r="L36" s="144">
        <f t="shared" si="26"/>
        <v>300.45000000000005</v>
      </c>
      <c r="M36" s="144">
        <f t="shared" si="26"/>
        <v>325.48750000000001</v>
      </c>
      <c r="N36" s="144">
        <f t="shared" si="26"/>
        <v>305.45749999999998</v>
      </c>
    </row>
    <row r="37" spans="1:14" x14ac:dyDescent="0.2">
      <c r="A37" s="5" t="s">
        <v>24</v>
      </c>
      <c r="B37" s="143">
        <f t="shared" ref="B37:G37" si="27">B5/B21</f>
        <v>309.2555696202532</v>
      </c>
      <c r="C37" s="143">
        <f t="shared" si="27"/>
        <v>308.28000000000003</v>
      </c>
      <c r="D37" s="144">
        <f t="shared" si="27"/>
        <v>308.27999999999997</v>
      </c>
      <c r="E37" s="144">
        <f t="shared" si="27"/>
        <v>308.28000000000003</v>
      </c>
      <c r="F37" s="144">
        <f t="shared" si="27"/>
        <v>310.90365957446807</v>
      </c>
      <c r="G37" s="144">
        <f t="shared" si="27"/>
        <v>310.41342560553636</v>
      </c>
      <c r="H37" s="143">
        <f>H5/H21</f>
        <v>308.27999999999997</v>
      </c>
      <c r="I37" s="144">
        <f t="shared" ref="I37" si="28">I5/I21</f>
        <v>309.58627118644068</v>
      </c>
      <c r="J37" s="144">
        <f t="shared" ref="J37:L38" si="29">J5/J21</f>
        <v>310.88151898734179</v>
      </c>
      <c r="K37" s="144">
        <f t="shared" si="29"/>
        <v>310.93758620689653</v>
      </c>
      <c r="L37" s="144">
        <f t="shared" si="29"/>
        <v>310.56355555555558</v>
      </c>
      <c r="M37" s="144">
        <f t="shared" ref="M37:N37" si="30">M5/M21</f>
        <v>309.72056074766351</v>
      </c>
      <c r="N37" s="144">
        <f t="shared" si="30"/>
        <v>309.58118181818185</v>
      </c>
    </row>
    <row r="38" spans="1:14" x14ac:dyDescent="0.2">
      <c r="A38" s="5" t="s">
        <v>1</v>
      </c>
      <c r="B38" s="143">
        <f t="shared" ref="B38:G38" si="31">B6/B22</f>
        <v>314.1068181818182</v>
      </c>
      <c r="C38" s="143">
        <f t="shared" si="31"/>
        <v>300.45000000000005</v>
      </c>
      <c r="D38" s="144">
        <f t="shared" si="31"/>
        <v>300.45</v>
      </c>
      <c r="E38" s="144">
        <f t="shared" si="31"/>
        <v>300.45</v>
      </c>
      <c r="F38" s="144">
        <f t="shared" si="31"/>
        <v>300.45000000000005</v>
      </c>
      <c r="G38" s="144">
        <f t="shared" si="31"/>
        <v>300.45</v>
      </c>
      <c r="H38" s="143">
        <f>H6/H22</f>
        <v>300.45</v>
      </c>
      <c r="I38" s="144">
        <f t="shared" ref="I38" si="32">I6/I22</f>
        <v>300.45</v>
      </c>
      <c r="J38" s="144">
        <f t="shared" si="29"/>
        <v>300.45</v>
      </c>
      <c r="K38" s="144">
        <f t="shared" si="29"/>
        <v>300.45</v>
      </c>
      <c r="L38" s="144">
        <f t="shared" si="29"/>
        <v>300.45</v>
      </c>
      <c r="M38" s="144">
        <f t="shared" ref="M38:N38" si="33">M6/M22</f>
        <v>300.45</v>
      </c>
      <c r="N38" s="144">
        <f t="shared" si="33"/>
        <v>301.75630434782613</v>
      </c>
    </row>
    <row r="39" spans="1:14" x14ac:dyDescent="0.2">
      <c r="A39" s="5"/>
      <c r="B39" s="170"/>
      <c r="C39" s="170"/>
      <c r="D39" s="171"/>
      <c r="E39" s="171"/>
      <c r="F39" s="171"/>
      <c r="G39" s="171"/>
      <c r="H39" s="170"/>
      <c r="I39" s="171"/>
      <c r="J39" s="171"/>
      <c r="K39" s="171"/>
      <c r="L39" s="171"/>
      <c r="M39" s="171"/>
      <c r="N39" s="171"/>
    </row>
    <row r="40" spans="1:14" s="13" customFormat="1" x14ac:dyDescent="0.2">
      <c r="A40" s="16" t="s">
        <v>10</v>
      </c>
      <c r="B40" s="158">
        <f>B8/B24</f>
        <v>309.23561855670107</v>
      </c>
      <c r="C40" s="158">
        <f t="shared" ref="C40:M40" si="34">C8/C24</f>
        <v>308.44286885245901</v>
      </c>
      <c r="D40" s="157">
        <f t="shared" si="34"/>
        <v>307.73771084337346</v>
      </c>
      <c r="E40" s="157">
        <f t="shared" si="34"/>
        <v>307.41791540785499</v>
      </c>
      <c r="F40" s="157">
        <f t="shared" si="34"/>
        <v>309.58459999999997</v>
      </c>
      <c r="G40" s="157">
        <f>G8/G24</f>
        <v>309.89643243243245</v>
      </c>
      <c r="H40" s="158">
        <f>H8/H24</f>
        <v>308.43257328990222</v>
      </c>
      <c r="I40" s="157">
        <f>I8/I24</f>
        <v>308.98373737373737</v>
      </c>
      <c r="J40" s="157">
        <f t="shared" si="34"/>
        <v>309.89215017064845</v>
      </c>
      <c r="K40" s="157">
        <f>K8/K24</f>
        <v>311.18867857142851</v>
      </c>
      <c r="L40" s="157">
        <f>L8/L24</f>
        <v>310.04164670658685</v>
      </c>
      <c r="M40" s="157">
        <f t="shared" si="34"/>
        <v>310.31901098901096</v>
      </c>
      <c r="N40" s="157">
        <f>N8/N24</f>
        <v>309.22087832601397</v>
      </c>
    </row>
  </sheetData>
  <pageMargins left="0.5" right="0.5" top="0.5" bottom="0.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F096-08AA-4342-A376-BE5855D84331}">
  <dimension ref="A1:N40"/>
  <sheetViews>
    <sheetView topLeftCell="C10" zoomScale="130" zoomScaleNormal="130" zoomScalePageLayoutView="90" workbookViewId="0">
      <selection activeCell="J20" sqref="J20"/>
    </sheetView>
  </sheetViews>
  <sheetFormatPr defaultColWidth="9.140625" defaultRowHeight="11.25" x14ac:dyDescent="0.2"/>
  <cols>
    <col min="1" max="1" width="12.85546875" style="1" customWidth="1"/>
    <col min="2" max="2" width="10.85546875" style="1" bestFit="1" customWidth="1"/>
    <col min="3" max="3" width="12.5703125" style="1" bestFit="1" customWidth="1"/>
    <col min="4" max="6" width="10.85546875" style="1" bestFit="1" customWidth="1"/>
    <col min="7" max="8" width="10.5703125" style="1" bestFit="1" customWidth="1"/>
    <col min="9" max="9" width="12" style="1" bestFit="1" customWidth="1"/>
    <col min="10" max="11" width="11.5703125" style="1" bestFit="1" customWidth="1"/>
    <col min="12" max="12" width="10.5703125" style="1" bestFit="1" customWidth="1"/>
    <col min="13" max="13" width="10.42578125" style="1" bestFit="1" customWidth="1"/>
    <col min="14" max="14" width="12.5703125" style="1" bestFit="1" customWidth="1"/>
    <col min="15" max="16384" width="9.140625" style="1"/>
  </cols>
  <sheetData>
    <row r="1" spans="1:14" x14ac:dyDescent="0.2">
      <c r="A1" s="107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14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5" t="s">
        <v>9</v>
      </c>
      <c r="B3" s="143">
        <f>+'[2]Oct 2022'!$J$54</f>
        <v>51731.68</v>
      </c>
      <c r="C3" s="143">
        <f>+'[2]Nov 2022'!$J$53</f>
        <v>47064.160000000003</v>
      </c>
      <c r="D3" s="143">
        <f>+'[2]Dec 2022'!$J$53</f>
        <v>49786.879999999997</v>
      </c>
      <c r="E3" s="143">
        <f>+'[2]Jan 2023'!$J$53</f>
        <v>57955.040000000001</v>
      </c>
      <c r="F3" s="143">
        <f>+'[2]Feb 2023'!$J$53</f>
        <v>55232.32</v>
      </c>
      <c r="G3" s="143">
        <f>+'[2]Mar 2023'!$J$53</f>
        <v>66123.199999999997</v>
      </c>
      <c r="H3" s="143">
        <f>+'[2]Apr 2023'!$J$53</f>
        <v>52509.599999999999</v>
      </c>
      <c r="I3" s="143">
        <f>+'[2]May 2023'!$J$59</f>
        <v>67290.080000000002</v>
      </c>
      <c r="J3" s="143">
        <f>+'[2]Jun 2023'!$J$60</f>
        <v>75069.279999999999</v>
      </c>
      <c r="K3" s="143">
        <f>+'[2]Jul 2023'!$J$58</f>
        <v>58732.959999999999</v>
      </c>
      <c r="L3" s="143">
        <f>+'[2]Aug 2023'!$J$58</f>
        <v>88293.92</v>
      </c>
      <c r="M3" s="143">
        <f>+'[2]Sep 2023'!$J$58</f>
        <v>84015.360000000001</v>
      </c>
      <c r="N3" s="144">
        <f t="shared" ref="N3" si="0">SUM(B3:M3)</f>
        <v>753804.48</v>
      </c>
    </row>
    <row r="4" spans="1:14" x14ac:dyDescent="0.2">
      <c r="A4" s="15" t="s">
        <v>23</v>
      </c>
      <c r="B4" s="143">
        <f>+'[3]OCT 2022'!$J$69</f>
        <v>24336</v>
      </c>
      <c r="C4" s="143">
        <f>+'[3]NOV 2022'!$J$65</f>
        <v>31512</v>
      </c>
      <c r="D4" s="143">
        <f>+'[3]DEC 2022'!$J$66</f>
        <v>27768</v>
      </c>
      <c r="E4" s="143">
        <f>+'[3]JAN 2023'!$J$66</f>
        <v>38064</v>
      </c>
      <c r="F4" s="143">
        <f>+'[3]FEB 2023'!$J$66</f>
        <v>32136</v>
      </c>
      <c r="G4" s="143">
        <f>+'[3]MAR 2023'!$J$66</f>
        <v>37128</v>
      </c>
      <c r="H4" s="143">
        <f>+'[3]APR 2023'!$J$66</f>
        <v>31200</v>
      </c>
      <c r="I4" s="143">
        <f>+'[3]MAY 2023'!$J$66</f>
        <v>32760</v>
      </c>
      <c r="J4" s="143">
        <f>+'[3]JUN 2023'!$J$66</f>
        <v>27768</v>
      </c>
      <c r="K4" s="143">
        <f>+'[3]JUL 2023'!$J$66</f>
        <v>27768</v>
      </c>
      <c r="L4" s="143">
        <f>+'[3]AUG 2023'!$J$66</f>
        <v>27768</v>
      </c>
      <c r="M4" s="143">
        <f>+'[3]SEP 2023'!$J$66</f>
        <v>30888</v>
      </c>
      <c r="N4" s="144">
        <f>SUM(B4:M4)</f>
        <v>369096</v>
      </c>
    </row>
    <row r="5" spans="1:14" x14ac:dyDescent="0.2">
      <c r="A5" s="5" t="s">
        <v>24</v>
      </c>
      <c r="B5" s="143">
        <f>+'[4]OCT 2022'!$J$77</f>
        <v>160388.54999999999</v>
      </c>
      <c r="C5" s="143">
        <f>+'[4]NOV 2022'!$J$68</f>
        <v>183301.2</v>
      </c>
      <c r="D5" s="143">
        <f>+'[4]DEC 2022'!$J$68</f>
        <v>157281.75</v>
      </c>
      <c r="E5" s="143">
        <f>+'[4]JAN 2023'!$J$68</f>
        <v>155340</v>
      </c>
      <c r="F5" s="143">
        <f>+'[4]FEB 2023'!$J$68</f>
        <v>155728.35</v>
      </c>
      <c r="G5" s="143">
        <f>+'[4]MAR 2023'!$J$68</f>
        <v>186408</v>
      </c>
      <c r="H5" s="143">
        <f>+'[4]APR 2023'!$J$68</f>
        <v>158058.45000000001</v>
      </c>
      <c r="I5" s="143">
        <f>+'[4]MAY 2023'!$J$68</f>
        <v>177864.3</v>
      </c>
      <c r="J5" s="143">
        <f>+'[4]JUN 2023'!$J$68</f>
        <v>150291.45000000001</v>
      </c>
      <c r="K5" s="143">
        <f>+'[4]JUL 2023'!$J$68</f>
        <v>152233.20000000001</v>
      </c>
      <c r="L5" s="143">
        <f>+'[4]AUG 2023'!$J$68</f>
        <v>190291.5</v>
      </c>
      <c r="M5" s="143">
        <f>+'[4]SEP 2023'!$J$68</f>
        <v>160388.54999999999</v>
      </c>
      <c r="N5" s="144">
        <f>SUM(B5:M5)</f>
        <v>1987575.3</v>
      </c>
    </row>
    <row r="6" spans="1:14" x14ac:dyDescent="0.2">
      <c r="A6" s="15" t="s">
        <v>1</v>
      </c>
      <c r="B6" s="143">
        <f>+'[5]OCT 2022'!$J$67</f>
        <v>16536</v>
      </c>
      <c r="C6" s="143">
        <f>+'[5]NOV 2022'!$J$67</f>
        <v>14352</v>
      </c>
      <c r="D6" s="143">
        <f>+'[5]DEC 2022'!$J$67</f>
        <v>20592</v>
      </c>
      <c r="E6" s="143">
        <f>+'[5]JAN 2023'!$J$67</f>
        <v>15912</v>
      </c>
      <c r="F6" s="143">
        <f>+'[5]FEB 2023'!$J$67</f>
        <v>18096</v>
      </c>
      <c r="G6" s="143">
        <f>+'[5]MAR 2023'!$J$67</f>
        <v>21216</v>
      </c>
      <c r="H6" s="143">
        <f>+'[5]APR 2023'!$J$67</f>
        <v>14352</v>
      </c>
      <c r="I6" s="143">
        <f>+'[5]MAY 2023'!$J$69</f>
        <v>35256</v>
      </c>
      <c r="J6" s="143">
        <f>+'[5]JUN 2023'!$J$69</f>
        <v>31200</v>
      </c>
      <c r="K6" s="143">
        <f>+'[5]JUL 2023'!$J$69</f>
        <v>29952</v>
      </c>
      <c r="L6" s="143">
        <f>+'[5]AUG 2023'!$J$69</f>
        <v>35568</v>
      </c>
      <c r="M6" s="143">
        <f>+'[5]SEP 2023'!$J$69</f>
        <v>23400</v>
      </c>
      <c r="N6" s="144">
        <f>SUM(B6:M6)</f>
        <v>276432</v>
      </c>
    </row>
    <row r="7" spans="1:14" x14ac:dyDescent="0.2">
      <c r="A7" s="5"/>
      <c r="B7" s="144"/>
      <c r="C7" s="144"/>
      <c r="D7" s="144"/>
      <c r="E7" s="144"/>
      <c r="F7" s="144"/>
      <c r="G7" s="144"/>
      <c r="H7" s="143"/>
      <c r="I7" s="144"/>
      <c r="J7" s="144"/>
      <c r="K7" s="144"/>
      <c r="L7" s="144"/>
      <c r="M7" s="144"/>
      <c r="N7" s="144"/>
    </row>
    <row r="8" spans="1:14" x14ac:dyDescent="0.2">
      <c r="A8" s="6" t="s">
        <v>5</v>
      </c>
      <c r="B8" s="143">
        <f>SUM(B3:B7)</f>
        <v>252992.22999999998</v>
      </c>
      <c r="C8" s="144">
        <f>SUM(C3:C6)</f>
        <v>276229.36</v>
      </c>
      <c r="D8" s="143">
        <f>SUM(D3:D7)</f>
        <v>255428.63</v>
      </c>
      <c r="E8" s="143">
        <f>SUM(E3:E7)</f>
        <v>267271.04000000004</v>
      </c>
      <c r="F8" s="143">
        <f>SUM(F3:F7)</f>
        <v>261192.67</v>
      </c>
      <c r="G8" s="143">
        <f t="shared" ref="G8:I8" si="1">SUM(G3:G7)</f>
        <v>310875.2</v>
      </c>
      <c r="H8" s="143">
        <f t="shared" si="1"/>
        <v>256120.05000000002</v>
      </c>
      <c r="I8" s="144">
        <f t="shared" si="1"/>
        <v>313170.38</v>
      </c>
      <c r="J8" s="144">
        <f>SUM(J3:J7)</f>
        <v>284328.73</v>
      </c>
      <c r="K8" s="144">
        <f>SUM(K3:K7)</f>
        <v>268686.16000000003</v>
      </c>
      <c r="L8" s="144">
        <f>SUM(L3:L7)</f>
        <v>341921.42</v>
      </c>
      <c r="M8" s="144">
        <f>SUM(M3:M7)</f>
        <v>298691.90999999997</v>
      </c>
      <c r="N8" s="144">
        <f>SUM(N3:N7)</f>
        <v>3386907.7800000003</v>
      </c>
    </row>
    <row r="9" spans="1:14" ht="1.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">
      <c r="A10" s="16" t="s">
        <v>6</v>
      </c>
      <c r="B10" s="197" t="s">
        <v>73</v>
      </c>
      <c r="C10" s="197" t="s">
        <v>74</v>
      </c>
      <c r="D10" s="197" t="s">
        <v>75</v>
      </c>
      <c r="E10" s="197" t="s">
        <v>76</v>
      </c>
      <c r="F10" s="197" t="s">
        <v>77</v>
      </c>
      <c r="G10" s="197" t="s">
        <v>78</v>
      </c>
      <c r="H10" s="197" t="s">
        <v>79</v>
      </c>
      <c r="I10" s="197" t="s">
        <v>80</v>
      </c>
      <c r="J10" s="197" t="s">
        <v>81</v>
      </c>
      <c r="K10" s="197" t="s">
        <v>82</v>
      </c>
      <c r="L10" s="197" t="s">
        <v>83</v>
      </c>
      <c r="M10" s="197" t="s">
        <v>84</v>
      </c>
      <c r="N10" s="4" t="s">
        <v>0</v>
      </c>
    </row>
    <row r="11" spans="1:14" x14ac:dyDescent="0.2">
      <c r="A11" s="15" t="s">
        <v>9</v>
      </c>
      <c r="B11" s="44">
        <f>B3/B8</f>
        <v>0.20447932333732149</v>
      </c>
      <c r="C11" s="44">
        <f t="shared" ref="C11:G11" si="2">C3/C8</f>
        <v>0.17038072998467652</v>
      </c>
      <c r="D11" s="44">
        <f t="shared" si="2"/>
        <v>0.19491503360449453</v>
      </c>
      <c r="E11" s="44">
        <f t="shared" si="2"/>
        <v>0.21683995392841662</v>
      </c>
      <c r="F11" s="44">
        <f t="shared" si="2"/>
        <v>0.21146198321721663</v>
      </c>
      <c r="G11" s="44">
        <f t="shared" si="2"/>
        <v>0.21270014462395198</v>
      </c>
      <c r="H11" s="44">
        <f>H3/H8</f>
        <v>0.20501948207490978</v>
      </c>
      <c r="I11" s="44">
        <f t="shared" ref="I11:M11" si="3">I3/I8</f>
        <v>0.21486731918899865</v>
      </c>
      <c r="J11" s="44">
        <f t="shared" si="3"/>
        <v>0.26402284426199213</v>
      </c>
      <c r="K11" s="44">
        <f>K3/K8</f>
        <v>0.21859317204875753</v>
      </c>
      <c r="L11" s="44">
        <f>L3/L8</f>
        <v>0.25822868891922596</v>
      </c>
      <c r="M11" s="44">
        <f t="shared" si="3"/>
        <v>0.28127765495891738</v>
      </c>
      <c r="N11" s="44">
        <f>N3/N8</f>
        <v>0.22256421755894396</v>
      </c>
    </row>
    <row r="12" spans="1:14" x14ac:dyDescent="0.2">
      <c r="A12" s="15" t="s">
        <v>23</v>
      </c>
      <c r="B12" s="44">
        <f t="shared" ref="B12:N12" si="4">B4/B8</f>
        <v>9.6192677537962346E-2</v>
      </c>
      <c r="C12" s="44">
        <f t="shared" si="4"/>
        <v>0.114079111648378</v>
      </c>
      <c r="D12" s="44">
        <f t="shared" si="4"/>
        <v>0.1087113844677474</v>
      </c>
      <c r="E12" s="44">
        <f t="shared" si="4"/>
        <v>0.14241722559990036</v>
      </c>
      <c r="F12" s="44">
        <f t="shared" si="4"/>
        <v>0.12303561198712046</v>
      </c>
      <c r="G12" s="44">
        <f t="shared" si="4"/>
        <v>0.1194305624893848</v>
      </c>
      <c r="H12" s="44">
        <f t="shared" si="4"/>
        <v>0.12181787407897195</v>
      </c>
      <c r="I12" s="44">
        <f t="shared" si="4"/>
        <v>0.10460759411538217</v>
      </c>
      <c r="J12" s="44">
        <f t="shared" si="4"/>
        <v>9.7661604580022571E-2</v>
      </c>
      <c r="K12" s="44">
        <f t="shared" si="4"/>
        <v>0.10334734025749595</v>
      </c>
      <c r="L12" s="44">
        <f>L4/L8</f>
        <v>8.1211642136956502E-2</v>
      </c>
      <c r="M12" s="44">
        <f t="shared" si="4"/>
        <v>0.10341090255842551</v>
      </c>
      <c r="N12" s="44">
        <f t="shared" si="4"/>
        <v>0.10897728074544739</v>
      </c>
    </row>
    <row r="13" spans="1:14" x14ac:dyDescent="0.2">
      <c r="A13" s="5" t="s">
        <v>24</v>
      </c>
      <c r="B13" s="44">
        <f>B5/B8</f>
        <v>0.63396630797712639</v>
      </c>
      <c r="C13" s="44">
        <f t="shared" ref="C13:N13" si="5">C5/C8</f>
        <v>0.66358333523996149</v>
      </c>
      <c r="D13" s="44">
        <f t="shared" si="5"/>
        <v>0.61575615074942847</v>
      </c>
      <c r="E13" s="44">
        <f t="shared" si="5"/>
        <v>0.5812077507536918</v>
      </c>
      <c r="F13" s="44">
        <f t="shared" si="5"/>
        <v>0.59622021552136206</v>
      </c>
      <c r="G13" s="44">
        <f t="shared" si="5"/>
        <v>0.59962325717844334</v>
      </c>
      <c r="H13" s="44">
        <f t="shared" si="5"/>
        <v>0.61712642176979116</v>
      </c>
      <c r="I13" s="44">
        <f t="shared" si="5"/>
        <v>0.56794739017144591</v>
      </c>
      <c r="J13" s="44">
        <f t="shared" si="5"/>
        <v>0.52858341118043195</v>
      </c>
      <c r="K13" s="44">
        <f t="shared" si="5"/>
        <v>0.56658370494408794</v>
      </c>
      <c r="L13" s="44">
        <f>L5/L8</f>
        <v>0.5565357677796261</v>
      </c>
      <c r="M13" s="44">
        <f t="shared" si="5"/>
        <v>0.53696984963536509</v>
      </c>
      <c r="N13" s="44">
        <f t="shared" si="5"/>
        <v>0.58684069041879849</v>
      </c>
    </row>
    <row r="14" spans="1:14" x14ac:dyDescent="0.2">
      <c r="A14" s="9" t="s">
        <v>1</v>
      </c>
      <c r="B14" s="44">
        <f t="shared" ref="B14:N14" si="6">B6/B8</f>
        <v>6.5361691147589801E-2</v>
      </c>
      <c r="C14" s="44">
        <f t="shared" si="6"/>
        <v>5.1956823126984041E-2</v>
      </c>
      <c r="D14" s="44">
        <f t="shared" si="6"/>
        <v>8.0617431178329535E-2</v>
      </c>
      <c r="E14" s="44">
        <f t="shared" si="6"/>
        <v>5.9535069717991135E-2</v>
      </c>
      <c r="F14" s="44">
        <f t="shared" si="6"/>
        <v>6.928218927430084E-2</v>
      </c>
      <c r="G14" s="44">
        <f t="shared" si="6"/>
        <v>6.8246035708219882E-2</v>
      </c>
      <c r="H14" s="44">
        <f t="shared" si="6"/>
        <v>5.6036222076327094E-2</v>
      </c>
      <c r="I14" s="44">
        <f t="shared" si="6"/>
        <v>0.1125776965241732</v>
      </c>
      <c r="J14" s="44">
        <f t="shared" si="6"/>
        <v>0.10973213997755345</v>
      </c>
      <c r="K14" s="44">
        <f t="shared" si="6"/>
        <v>0.11147578274965855</v>
      </c>
      <c r="L14" s="44">
        <f t="shared" si="6"/>
        <v>0.10402390116419147</v>
      </c>
      <c r="M14" s="44">
        <f t="shared" si="6"/>
        <v>7.8341592847292058E-2</v>
      </c>
      <c r="N14" s="44">
        <f t="shared" si="6"/>
        <v>8.1617811276810129E-2</v>
      </c>
    </row>
    <row r="15" spans="1:14" x14ac:dyDescent="0.2">
      <c r="A15" s="52" t="s">
        <v>13</v>
      </c>
      <c r="B15" s="58">
        <f>SUM(B11:B14)</f>
        <v>1</v>
      </c>
      <c r="C15" s="58">
        <f>SUM(C11:C14)</f>
        <v>1</v>
      </c>
      <c r="D15" s="58">
        <f>SUM(D11:D14)</f>
        <v>0.99999999999999989</v>
      </c>
      <c r="E15" s="58">
        <f>SUM(E11:E14)</f>
        <v>0.99999999999999989</v>
      </c>
      <c r="F15" s="58">
        <f>SUM(F11:F14)</f>
        <v>1</v>
      </c>
      <c r="G15" s="58">
        <f t="shared" ref="G15:L15" si="7">SUM(G11:G14)</f>
        <v>1</v>
      </c>
      <c r="H15" s="58">
        <f t="shared" si="7"/>
        <v>1</v>
      </c>
      <c r="I15" s="58">
        <f>SUM(I11:I14)</f>
        <v>0.99999999999999989</v>
      </c>
      <c r="J15" s="58">
        <f>SUM(J11:J14)</f>
        <v>1</v>
      </c>
      <c r="K15" s="58">
        <f>SUM(K11:K14)</f>
        <v>0.99999999999999989</v>
      </c>
      <c r="L15" s="58">
        <f t="shared" si="7"/>
        <v>1</v>
      </c>
      <c r="M15" s="58">
        <f t="shared" ref="M15" si="8">SUM(M10:M14)</f>
        <v>1</v>
      </c>
      <c r="N15" s="201">
        <f>SUM(N10:N14)</f>
        <v>0.99999999999999989</v>
      </c>
    </row>
    <row r="17" spans="1:14" ht="14.1" customHeight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x14ac:dyDescent="0.2">
      <c r="A18" s="16" t="s">
        <v>19</v>
      </c>
      <c r="B18" s="197" t="s">
        <v>73</v>
      </c>
      <c r="C18" s="197" t="s">
        <v>74</v>
      </c>
      <c r="D18" s="197" t="s">
        <v>75</v>
      </c>
      <c r="E18" s="197" t="s">
        <v>76</v>
      </c>
      <c r="F18" s="197" t="s">
        <v>77</v>
      </c>
      <c r="G18" s="197" t="s">
        <v>78</v>
      </c>
      <c r="H18" s="197" t="s">
        <v>79</v>
      </c>
      <c r="I18" s="197" t="s">
        <v>80</v>
      </c>
      <c r="J18" s="197" t="s">
        <v>81</v>
      </c>
      <c r="K18" s="197" t="s">
        <v>82</v>
      </c>
      <c r="L18" s="197" t="s">
        <v>83</v>
      </c>
      <c r="M18" s="197" t="s">
        <v>84</v>
      </c>
      <c r="N18" s="4" t="s">
        <v>0</v>
      </c>
    </row>
    <row r="19" spans="1:14" x14ac:dyDescent="0.2">
      <c r="A19" s="5" t="s">
        <v>9</v>
      </c>
      <c r="B19" s="206">
        <f>+'[2]Oct 2022'!$I$54</f>
        <v>132</v>
      </c>
      <c r="C19" s="206">
        <f>+'[2]Nov 2022'!$I$53</f>
        <v>120</v>
      </c>
      <c r="D19" s="206">
        <f>+'[2]Dec 2022'!$I$53</f>
        <v>128</v>
      </c>
      <c r="E19" s="206">
        <f>+'[2]Jan 2023'!$I$53</f>
        <v>149</v>
      </c>
      <c r="F19" s="206">
        <f>+'[2]Feb 2023'!$I$53</f>
        <v>140</v>
      </c>
      <c r="G19" s="206">
        <f>+'[2]Mar 2023'!$I$53</f>
        <v>168</v>
      </c>
      <c r="H19" s="206">
        <f>+'[2]Apr 2023'!$I$53</f>
        <v>135</v>
      </c>
      <c r="I19" s="206">
        <f>+'[2]May 2023'!$I$59</f>
        <v>173</v>
      </c>
      <c r="J19" s="206">
        <f>+'[2]Jun 2023'!$I$60</f>
        <v>193</v>
      </c>
      <c r="K19" s="206">
        <f>+'[2]Jul 2023'!$I$58</f>
        <v>150</v>
      </c>
      <c r="L19" s="206">
        <f>+'[2]Aug 2023'!$I$58</f>
        <v>226</v>
      </c>
      <c r="M19" s="143">
        <f>+'[2]Sep 2023'!$I$58</f>
        <v>215</v>
      </c>
      <c r="N19" s="144">
        <f>SUM(B19:M19)</f>
        <v>1929</v>
      </c>
    </row>
    <row r="20" spans="1:14" x14ac:dyDescent="0.2">
      <c r="A20" s="15" t="s">
        <v>23</v>
      </c>
      <c r="B20" s="196">
        <f>+'[3]OCT 2022'!$I$69</f>
        <v>78</v>
      </c>
      <c r="C20" s="196">
        <f>+'[3]NOV 2022'!$I$65</f>
        <v>101</v>
      </c>
      <c r="D20" s="196">
        <f>+'[3]DEC 2022'!$I$66</f>
        <v>88</v>
      </c>
      <c r="E20" s="196">
        <f>+'[3]JAN 2023'!$I$66</f>
        <v>122</v>
      </c>
      <c r="F20" s="196">
        <f>+'[3]FEB 2023'!$I$66</f>
        <v>103</v>
      </c>
      <c r="G20" s="196">
        <f>+'[3]MAR 2023'!$I$66</f>
        <v>117</v>
      </c>
      <c r="H20" s="196">
        <f>+'[3]APR 2023'!$I$66</f>
        <v>99</v>
      </c>
      <c r="I20" s="196">
        <f>+'[3]MAY 2023'!$I$66</f>
        <v>105</v>
      </c>
      <c r="J20" s="196">
        <f>+'[3]JUN 2023'!$I$66</f>
        <v>89</v>
      </c>
      <c r="K20" s="196">
        <f>+'[3]JUL 2023'!$I$66</f>
        <v>89</v>
      </c>
      <c r="L20" s="196">
        <f>+'[3]AUG 2023'!$I$66</f>
        <v>88</v>
      </c>
      <c r="M20" s="196">
        <f>+'[3]SEP 2023'!$I$66</f>
        <v>99</v>
      </c>
      <c r="N20" s="196">
        <f>SUM(B20:M20)</f>
        <v>1178</v>
      </c>
    </row>
    <row r="21" spans="1:14" x14ac:dyDescent="0.2">
      <c r="A21" s="5" t="s">
        <v>24</v>
      </c>
      <c r="B21" s="196">
        <f>+'[4]OCT 2022'!$I$77</f>
        <v>413</v>
      </c>
      <c r="C21" s="196">
        <f>+'[4]NOV 2022'!$I$68</f>
        <v>469</v>
      </c>
      <c r="D21" s="196">
        <f>+'[4]DEC 2022'!$I$68</f>
        <v>405</v>
      </c>
      <c r="E21" s="196">
        <f>+'[4]JAN 2023'!$I$68</f>
        <v>400</v>
      </c>
      <c r="F21" s="196">
        <f>+'[4]FEB 2023'!$I$68</f>
        <v>401</v>
      </c>
      <c r="G21" s="196">
        <f>+'[4]MAR 2023'!$I$68</f>
        <v>180</v>
      </c>
      <c r="H21" s="196">
        <f>+'[4]APR 2023'!$I$68</f>
        <v>407</v>
      </c>
      <c r="I21" s="196">
        <f>+'[4]MAY 2023'!$I$68</f>
        <v>457</v>
      </c>
      <c r="J21" s="196">
        <f>+'[4]JUN 2023'!$I$68</f>
        <v>386</v>
      </c>
      <c r="K21" s="196">
        <f>+'[4]JUL 2023'!$I$68</f>
        <v>391</v>
      </c>
      <c r="L21" s="196">
        <f>+'[4]AUG 2023'!$I$68</f>
        <v>490</v>
      </c>
      <c r="M21" s="196">
        <f>+'[4]SEP 2023'!$I$68</f>
        <v>413</v>
      </c>
      <c r="N21" s="196">
        <f>SUM(B21:M21)</f>
        <v>4812</v>
      </c>
    </row>
    <row r="22" spans="1:14" x14ac:dyDescent="0.2">
      <c r="A22" s="5" t="s">
        <v>1</v>
      </c>
      <c r="B22" s="196">
        <f>+'[5]OCT 2022'!$I$67</f>
        <v>52</v>
      </c>
      <c r="C22" s="196">
        <f>+'[5]NOV 2022'!$I$67</f>
        <v>46</v>
      </c>
      <c r="D22" s="196">
        <f>+'[5]DEC 2022'!$I$67</f>
        <v>66</v>
      </c>
      <c r="E22" s="196">
        <f>+'[5]JAN 2023'!$I$67</f>
        <v>51</v>
      </c>
      <c r="F22" s="196">
        <f>+'[5]FEB 2023'!$I$67</f>
        <v>58</v>
      </c>
      <c r="G22" s="196">
        <f>+'[5]MAR 2023'!$I$67</f>
        <v>68</v>
      </c>
      <c r="H22" s="196">
        <f>+'[5]APR 2023'!$I$67</f>
        <v>46</v>
      </c>
      <c r="I22" s="196">
        <f>+'[5]MAY 2023'!$I$69</f>
        <v>113</v>
      </c>
      <c r="J22" s="196">
        <f>+'[5]JUN 2023'!$I$69</f>
        <v>100</v>
      </c>
      <c r="K22" s="196">
        <f>+'[5]JUL 2023'!$I$69</f>
        <v>96</v>
      </c>
      <c r="L22" s="196">
        <f>+'[5]AUG 2023'!$I$69</f>
        <v>114</v>
      </c>
      <c r="M22" s="196">
        <f>+'[5]SEP 2023'!$I$69</f>
        <v>75</v>
      </c>
      <c r="N22" s="196">
        <f>SUM(B22:M22)</f>
        <v>885</v>
      </c>
    </row>
    <row r="23" spans="1:14" x14ac:dyDescent="0.2">
      <c r="A23" s="5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  <row r="24" spans="1:14" x14ac:dyDescent="0.2">
      <c r="A24" s="6" t="s">
        <v>7</v>
      </c>
      <c r="B24" s="196">
        <f>SUM(B19:B23)</f>
        <v>675</v>
      </c>
      <c r="C24" s="196">
        <f>SUM(C19:C22)</f>
        <v>736</v>
      </c>
      <c r="D24" s="196">
        <f>SUM(D19:D23)</f>
        <v>687</v>
      </c>
      <c r="E24" s="196">
        <f>SUM(E19:E23)</f>
        <v>722</v>
      </c>
      <c r="F24" s="196">
        <f>SUM(F19:F23)</f>
        <v>702</v>
      </c>
      <c r="G24" s="196">
        <f t="shared" ref="G24:H24" si="9">SUM(G19:G23)</f>
        <v>533</v>
      </c>
      <c r="H24" s="196">
        <f t="shared" si="9"/>
        <v>687</v>
      </c>
      <c r="I24" s="196">
        <f t="shared" ref="I24:N24" si="10">SUM(I19:I23)</f>
        <v>848</v>
      </c>
      <c r="J24" s="196">
        <f>SUM(J19:J23)</f>
        <v>768</v>
      </c>
      <c r="K24" s="196">
        <f>SUM(K19:K23)</f>
        <v>726</v>
      </c>
      <c r="L24" s="196">
        <f>SUM(L19:L23)</f>
        <v>918</v>
      </c>
      <c r="M24" s="196">
        <f t="shared" si="10"/>
        <v>802</v>
      </c>
      <c r="N24" s="196">
        <f t="shared" si="10"/>
        <v>8804</v>
      </c>
    </row>
    <row r="25" spans="1:14" ht="16.350000000000001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x14ac:dyDescent="0.2">
      <c r="A26" s="16" t="s">
        <v>20</v>
      </c>
      <c r="B26" s="197" t="s">
        <v>73</v>
      </c>
      <c r="C26" s="197" t="s">
        <v>74</v>
      </c>
      <c r="D26" s="197" t="s">
        <v>75</v>
      </c>
      <c r="E26" s="197" t="s">
        <v>76</v>
      </c>
      <c r="F26" s="197" t="s">
        <v>77</v>
      </c>
      <c r="G26" s="197" t="s">
        <v>78</v>
      </c>
      <c r="H26" s="197" t="s">
        <v>79</v>
      </c>
      <c r="I26" s="197" t="s">
        <v>80</v>
      </c>
      <c r="J26" s="197" t="s">
        <v>81</v>
      </c>
      <c r="K26" s="197" t="s">
        <v>82</v>
      </c>
      <c r="L26" s="197" t="s">
        <v>83</v>
      </c>
      <c r="M26" s="197" t="s">
        <v>84</v>
      </c>
      <c r="N26" s="4" t="s">
        <v>0</v>
      </c>
    </row>
    <row r="27" spans="1:14" x14ac:dyDescent="0.2">
      <c r="A27" s="5" t="s">
        <v>9</v>
      </c>
      <c r="B27" s="44">
        <f>B19/B24</f>
        <v>0.19555555555555557</v>
      </c>
      <c r="C27" s="45">
        <f>C19/C24</f>
        <v>0.16304347826086957</v>
      </c>
      <c r="D27" s="45">
        <f t="shared" ref="D27:I27" si="11">D19/D24</f>
        <v>0.18631732168850074</v>
      </c>
      <c r="E27" s="45">
        <f t="shared" si="11"/>
        <v>0.20637119113573407</v>
      </c>
      <c r="F27" s="45">
        <f t="shared" si="11"/>
        <v>0.19943019943019943</v>
      </c>
      <c r="G27" s="45">
        <f t="shared" si="11"/>
        <v>0.3151969981238274</v>
      </c>
      <c r="H27" s="45">
        <f t="shared" si="11"/>
        <v>0.1965065502183406</v>
      </c>
      <c r="I27" s="45">
        <f t="shared" si="11"/>
        <v>0.20400943396226415</v>
      </c>
      <c r="J27" s="45">
        <f>J19/J24</f>
        <v>0.25130208333333331</v>
      </c>
      <c r="K27" s="45">
        <f>K19/K24</f>
        <v>0.20661157024793389</v>
      </c>
      <c r="L27" s="45">
        <f>L19/L24</f>
        <v>0.24618736383442266</v>
      </c>
      <c r="M27" s="45">
        <f>M19/M24</f>
        <v>0.26807980049875313</v>
      </c>
      <c r="N27" s="45">
        <f>N19/N24</f>
        <v>0.21910495229441163</v>
      </c>
    </row>
    <row r="28" spans="1:14" x14ac:dyDescent="0.2">
      <c r="A28" s="15" t="s">
        <v>23</v>
      </c>
      <c r="B28" s="44">
        <f t="shared" ref="B28:M28" si="12">B20/B24</f>
        <v>0.11555555555555555</v>
      </c>
      <c r="C28" s="44">
        <f t="shared" si="12"/>
        <v>0.13722826086956522</v>
      </c>
      <c r="D28" s="44">
        <f t="shared" si="12"/>
        <v>0.12809315866084425</v>
      </c>
      <c r="E28" s="44">
        <f t="shared" si="12"/>
        <v>0.16897506925207756</v>
      </c>
      <c r="F28" s="44">
        <f>F20/F24</f>
        <v>0.14672364672364671</v>
      </c>
      <c r="G28" s="44">
        <f t="shared" si="12"/>
        <v>0.21951219512195122</v>
      </c>
      <c r="H28" s="44">
        <f t="shared" si="12"/>
        <v>0.14410480349344978</v>
      </c>
      <c r="I28" s="44">
        <f t="shared" si="12"/>
        <v>0.12382075471698113</v>
      </c>
      <c r="J28" s="44">
        <f t="shared" si="12"/>
        <v>0.11588541666666667</v>
      </c>
      <c r="K28" s="44">
        <f t="shared" si="12"/>
        <v>0.12258953168044077</v>
      </c>
      <c r="L28" s="44">
        <f t="shared" si="12"/>
        <v>9.586056644880174E-2</v>
      </c>
      <c r="M28" s="44">
        <f t="shared" si="12"/>
        <v>0.12344139650872818</v>
      </c>
      <c r="N28" s="44">
        <f>N20/N24</f>
        <v>0.13380281690140844</v>
      </c>
    </row>
    <row r="29" spans="1:14" x14ac:dyDescent="0.2">
      <c r="A29" s="5" t="s">
        <v>24</v>
      </c>
      <c r="B29" s="44">
        <f t="shared" ref="B29:N29" si="13">B21/B24</f>
        <v>0.61185185185185187</v>
      </c>
      <c r="C29" s="44">
        <f t="shared" si="13"/>
        <v>0.63722826086956519</v>
      </c>
      <c r="D29" s="44">
        <f t="shared" si="13"/>
        <v>0.58951965065502188</v>
      </c>
      <c r="E29" s="44">
        <f t="shared" si="13"/>
        <v>0.554016620498615</v>
      </c>
      <c r="F29" s="44">
        <f>F21/F24</f>
        <v>0.57122507122507127</v>
      </c>
      <c r="G29" s="44">
        <f t="shared" si="13"/>
        <v>0.33771106941838647</v>
      </c>
      <c r="H29" s="44">
        <f t="shared" si="13"/>
        <v>0.59243085880640467</v>
      </c>
      <c r="I29" s="44">
        <f t="shared" si="13"/>
        <v>0.53891509433962259</v>
      </c>
      <c r="J29" s="44">
        <f t="shared" si="13"/>
        <v>0.50260416666666663</v>
      </c>
      <c r="K29" s="44">
        <f t="shared" si="13"/>
        <v>0.5385674931129476</v>
      </c>
      <c r="L29" s="44">
        <f t="shared" si="13"/>
        <v>0.53376906318082784</v>
      </c>
      <c r="M29" s="44">
        <f t="shared" si="13"/>
        <v>0.51496259351620943</v>
      </c>
      <c r="N29" s="44">
        <f t="shared" si="13"/>
        <v>0.546569741026806</v>
      </c>
    </row>
    <row r="30" spans="1:14" x14ac:dyDescent="0.2">
      <c r="A30" s="9" t="s">
        <v>1</v>
      </c>
      <c r="B30" s="44">
        <f t="shared" ref="B30:N30" si="14">B22/B24</f>
        <v>7.7037037037037043E-2</v>
      </c>
      <c r="C30" s="44">
        <f t="shared" si="14"/>
        <v>6.25E-2</v>
      </c>
      <c r="D30" s="44">
        <f t="shared" si="14"/>
        <v>9.606986899563319E-2</v>
      </c>
      <c r="E30" s="44">
        <f t="shared" si="14"/>
        <v>7.0637119113573413E-2</v>
      </c>
      <c r="F30" s="44">
        <f>F22/F24</f>
        <v>8.2621082621082614E-2</v>
      </c>
      <c r="G30" s="44">
        <f t="shared" si="14"/>
        <v>0.12757973733583489</v>
      </c>
      <c r="H30" s="44">
        <f t="shared" si="14"/>
        <v>6.6957787481804948E-2</v>
      </c>
      <c r="I30" s="44">
        <f t="shared" si="14"/>
        <v>0.13325471698113209</v>
      </c>
      <c r="J30" s="44">
        <f t="shared" si="14"/>
        <v>0.13020833333333334</v>
      </c>
      <c r="K30" s="44">
        <f t="shared" si="14"/>
        <v>0.13223140495867769</v>
      </c>
      <c r="L30" s="44">
        <f>L22/L24</f>
        <v>0.12418300653594772</v>
      </c>
      <c r="M30" s="44">
        <f t="shared" si="14"/>
        <v>9.3516209476309231E-2</v>
      </c>
      <c r="N30" s="44">
        <f t="shared" si="14"/>
        <v>0.10052248977737392</v>
      </c>
    </row>
    <row r="31" spans="1:14" x14ac:dyDescent="0.2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">
      <c r="A32" s="5" t="s">
        <v>13</v>
      </c>
      <c r="B32" s="45">
        <f>SUM(B27:B31)</f>
        <v>1</v>
      </c>
      <c r="C32" s="45">
        <f>SUM(C27:C31)</f>
        <v>1</v>
      </c>
      <c r="D32" s="45">
        <f>SUM(D27:D31)</f>
        <v>1</v>
      </c>
      <c r="E32" s="45">
        <f>SUM(E27:E31)</f>
        <v>1</v>
      </c>
      <c r="F32" s="45">
        <f>SUM(F27:F31)</f>
        <v>1</v>
      </c>
      <c r="G32" s="45">
        <f t="shared" ref="G32:H32" si="15">SUM(G27:G31)</f>
        <v>1</v>
      </c>
      <c r="H32" s="45">
        <f t="shared" si="15"/>
        <v>1</v>
      </c>
      <c r="I32" s="45">
        <f>SUM(I27:I31)</f>
        <v>1</v>
      </c>
      <c r="J32" s="45">
        <f>SUM(J27:J31)</f>
        <v>1</v>
      </c>
      <c r="K32" s="45">
        <f>SUM(K27:K31)</f>
        <v>1</v>
      </c>
      <c r="L32" s="45">
        <f t="shared" ref="L32:N32" si="16">SUM(L27:L31)</f>
        <v>1</v>
      </c>
      <c r="M32" s="45">
        <f t="shared" si="16"/>
        <v>1</v>
      </c>
      <c r="N32" s="45">
        <f t="shared" si="16"/>
        <v>0.99999999999999989</v>
      </c>
    </row>
    <row r="33" spans="1:14" ht="12" customHeigh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ht="16.350000000000001" customHeight="1" x14ac:dyDescent="0.2">
      <c r="A34" s="16" t="s">
        <v>10</v>
      </c>
      <c r="B34" s="197" t="s">
        <v>73</v>
      </c>
      <c r="C34" s="197" t="s">
        <v>74</v>
      </c>
      <c r="D34" s="197" t="s">
        <v>75</v>
      </c>
      <c r="E34" s="197" t="s">
        <v>76</v>
      </c>
      <c r="F34" s="197" t="s">
        <v>77</v>
      </c>
      <c r="G34" s="197" t="s">
        <v>78</v>
      </c>
      <c r="H34" s="197" t="s">
        <v>79</v>
      </c>
      <c r="I34" s="197" t="s">
        <v>80</v>
      </c>
      <c r="J34" s="197" t="s">
        <v>81</v>
      </c>
      <c r="K34" s="197" t="s">
        <v>82</v>
      </c>
      <c r="L34" s="197" t="s">
        <v>83</v>
      </c>
      <c r="M34" s="197" t="s">
        <v>84</v>
      </c>
      <c r="N34" s="4" t="s">
        <v>0</v>
      </c>
    </row>
    <row r="35" spans="1:14" x14ac:dyDescent="0.2">
      <c r="A35" s="5" t="s">
        <v>9</v>
      </c>
      <c r="B35" s="170">
        <f>B3/B19</f>
        <v>391.90666666666669</v>
      </c>
      <c r="C35" s="170">
        <f>C3/C19</f>
        <v>392.20133333333337</v>
      </c>
      <c r="D35" s="170">
        <f t="shared" ref="C35:E38" si="17">D3/D19</f>
        <v>388.96</v>
      </c>
      <c r="E35" s="170">
        <f t="shared" si="17"/>
        <v>388.96</v>
      </c>
      <c r="F35" s="171">
        <f>F3/F19</f>
        <v>394.51657142857141</v>
      </c>
      <c r="G35" s="171">
        <f>G3/G19</f>
        <v>393.59047619047618</v>
      </c>
      <c r="H35" s="171">
        <f>H3/H19</f>
        <v>388.96</v>
      </c>
      <c r="I35" s="171">
        <f>I3/I19</f>
        <v>388.96000000000004</v>
      </c>
      <c r="J35" s="171">
        <f t="shared" ref="J35" si="18">J3/J19</f>
        <v>388.96</v>
      </c>
      <c r="K35" s="171">
        <f>K3/K19</f>
        <v>391.55306666666667</v>
      </c>
      <c r="L35" s="171">
        <f>L3/L19</f>
        <v>390.68106194690267</v>
      </c>
      <c r="M35" s="171">
        <f>M3/M19</f>
        <v>390.76911627906975</v>
      </c>
      <c r="N35" s="171">
        <f>N3/N19</f>
        <v>390.77474339035768</v>
      </c>
    </row>
    <row r="36" spans="1:14" x14ac:dyDescent="0.2">
      <c r="A36" s="15" t="s">
        <v>23</v>
      </c>
      <c r="B36" s="144">
        <f>B4/B20</f>
        <v>312</v>
      </c>
      <c r="C36" s="144">
        <f t="shared" si="17"/>
        <v>312</v>
      </c>
      <c r="D36" s="144">
        <f t="shared" si="17"/>
        <v>315.54545454545456</v>
      </c>
      <c r="E36" s="144">
        <f t="shared" si="17"/>
        <v>312</v>
      </c>
      <c r="F36" s="144">
        <f t="shared" ref="F36:N36" si="19">F4/F20</f>
        <v>312</v>
      </c>
      <c r="G36" s="144">
        <f t="shared" si="19"/>
        <v>317.33333333333331</v>
      </c>
      <c r="H36" s="144">
        <f t="shared" si="19"/>
        <v>315.15151515151513</v>
      </c>
      <c r="I36" s="144">
        <f t="shared" si="19"/>
        <v>312</v>
      </c>
      <c r="J36" s="144">
        <f t="shared" si="19"/>
        <v>312</v>
      </c>
      <c r="K36" s="144">
        <f t="shared" si="19"/>
        <v>312</v>
      </c>
      <c r="L36" s="144">
        <f t="shared" si="19"/>
        <v>315.54545454545456</v>
      </c>
      <c r="M36" s="144">
        <f t="shared" si="19"/>
        <v>312</v>
      </c>
      <c r="N36" s="144">
        <f t="shared" si="19"/>
        <v>313.32427843803055</v>
      </c>
    </row>
    <row r="37" spans="1:14" x14ac:dyDescent="0.2">
      <c r="A37" s="5" t="s">
        <v>24</v>
      </c>
      <c r="B37" s="144">
        <f>B5/B21</f>
        <v>388.34999999999997</v>
      </c>
      <c r="C37" s="144">
        <f t="shared" si="17"/>
        <v>390.83411513859278</v>
      </c>
      <c r="D37" s="144">
        <f t="shared" si="17"/>
        <v>388.35</v>
      </c>
      <c r="E37" s="144">
        <f t="shared" si="17"/>
        <v>388.35</v>
      </c>
      <c r="F37" s="144">
        <f t="shared" ref="F37:N37" si="20">F5/F21</f>
        <v>388.35</v>
      </c>
      <c r="G37" s="144">
        <f t="shared" si="20"/>
        <v>1035.5999999999999</v>
      </c>
      <c r="H37" s="144">
        <f t="shared" si="20"/>
        <v>388.35</v>
      </c>
      <c r="I37" s="144">
        <f t="shared" si="20"/>
        <v>389.19978118161924</v>
      </c>
      <c r="J37" s="144">
        <f t="shared" si="20"/>
        <v>389.35608808290158</v>
      </c>
      <c r="K37" s="144">
        <f t="shared" si="20"/>
        <v>389.34322250639389</v>
      </c>
      <c r="L37" s="144">
        <f t="shared" si="20"/>
        <v>388.35</v>
      </c>
      <c r="M37" s="144">
        <f t="shared" si="20"/>
        <v>388.34999999999997</v>
      </c>
      <c r="N37" s="144">
        <f t="shared" si="20"/>
        <v>413.04557356608478</v>
      </c>
    </row>
    <row r="38" spans="1:14" x14ac:dyDescent="0.2">
      <c r="A38" s="5" t="s">
        <v>1</v>
      </c>
      <c r="B38" s="144">
        <f>B6/B22</f>
        <v>318</v>
      </c>
      <c r="C38" s="144">
        <f t="shared" si="17"/>
        <v>312</v>
      </c>
      <c r="D38" s="144">
        <f t="shared" si="17"/>
        <v>312</v>
      </c>
      <c r="E38" s="144">
        <f t="shared" si="17"/>
        <v>312</v>
      </c>
      <c r="F38" s="144">
        <f t="shared" ref="F38:N38" si="21">F6/F22</f>
        <v>312</v>
      </c>
      <c r="G38" s="144">
        <f t="shared" si="21"/>
        <v>312</v>
      </c>
      <c r="H38" s="144">
        <f t="shared" si="21"/>
        <v>312</v>
      </c>
      <c r="I38" s="144">
        <f t="shared" si="21"/>
        <v>312</v>
      </c>
      <c r="J38" s="144">
        <f t="shared" si="21"/>
        <v>312</v>
      </c>
      <c r="K38" s="144">
        <f t="shared" si="21"/>
        <v>312</v>
      </c>
      <c r="L38" s="144">
        <f t="shared" si="21"/>
        <v>312</v>
      </c>
      <c r="M38" s="144">
        <f t="shared" si="21"/>
        <v>312</v>
      </c>
      <c r="N38" s="144">
        <f t="shared" si="21"/>
        <v>312.35254237288137</v>
      </c>
    </row>
    <row r="39" spans="1:14" x14ac:dyDescent="0.2">
      <c r="A39" s="5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</row>
    <row r="40" spans="1:14" s="13" customFormat="1" x14ac:dyDescent="0.2">
      <c r="A40" s="16" t="s">
        <v>10</v>
      </c>
      <c r="B40" s="144">
        <f>B8/B24</f>
        <v>374.80330370370365</v>
      </c>
      <c r="C40" s="144">
        <f t="shared" ref="C40" si="22">C8/C24</f>
        <v>375.31163043478261</v>
      </c>
      <c r="D40" s="144">
        <f t="shared" ref="D40:I40" si="23">D8/D24</f>
        <v>371.80295487627365</v>
      </c>
      <c r="E40" s="144">
        <f t="shared" si="23"/>
        <v>370.18149584487537</v>
      </c>
      <c r="F40" s="144">
        <f>F8/F24</f>
        <v>372.06933048433052</v>
      </c>
      <c r="G40" s="144">
        <f t="shared" si="23"/>
        <v>583.25553470919328</v>
      </c>
      <c r="H40" s="144">
        <f t="shared" si="23"/>
        <v>372.80938864628826</v>
      </c>
      <c r="I40" s="144">
        <f t="shared" si="23"/>
        <v>369.30469339622641</v>
      </c>
      <c r="J40" s="144">
        <f>J8/J24</f>
        <v>370.21970052083333</v>
      </c>
      <c r="K40" s="144">
        <f>K8/K24</f>
        <v>370.09112947658406</v>
      </c>
      <c r="L40" s="144">
        <f>L8/L24</f>
        <v>372.46342047930284</v>
      </c>
      <c r="M40" s="144">
        <f>M8/M24</f>
        <v>372.43380299251868</v>
      </c>
      <c r="N40" s="144">
        <f>N8/N24</f>
        <v>384.70101999091327</v>
      </c>
    </row>
  </sheetData>
  <pageMargins left="0.5" right="0.5" top="0.5" bottom="0.5" header="0.25" footer="0.2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0B4E-54C5-42C6-A536-75BB6863DEBA}">
  <dimension ref="A1:N25"/>
  <sheetViews>
    <sheetView tabSelected="1" zoomScale="115" zoomScaleNormal="115" workbookViewId="0">
      <selection activeCell="B32" sqref="B32"/>
    </sheetView>
  </sheetViews>
  <sheetFormatPr defaultColWidth="9.140625" defaultRowHeight="11.25" x14ac:dyDescent="0.2"/>
  <cols>
    <col min="1" max="1" width="12.85546875" style="1" customWidth="1"/>
    <col min="2" max="2" width="10.85546875" style="1" bestFit="1" customWidth="1"/>
    <col min="3" max="3" width="10.5703125" style="1" bestFit="1" customWidth="1"/>
    <col min="4" max="6" width="10.85546875" style="1" bestFit="1" customWidth="1"/>
    <col min="7" max="8" width="10" style="1" bestFit="1" customWidth="1"/>
    <col min="9" max="10" width="9.85546875" style="1" bestFit="1" customWidth="1"/>
    <col min="11" max="12" width="10.5703125" style="1" bestFit="1" customWidth="1"/>
    <col min="13" max="13" width="9.85546875" style="1" bestFit="1" customWidth="1"/>
    <col min="14" max="14" width="12" style="1" bestFit="1" customWidth="1"/>
    <col min="15" max="16384" width="9.140625" style="1"/>
  </cols>
  <sheetData>
    <row r="1" spans="1:14" ht="14.1" customHeight="1" x14ac:dyDescent="0.2">
      <c r="A1" s="107" t="s">
        <v>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 customHeight="1" x14ac:dyDescent="0.2">
      <c r="A2" s="17" t="s">
        <v>14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5" t="s">
        <v>24</v>
      </c>
      <c r="B3" s="143">
        <f>+'[4]OCT 2022'!$J$81</f>
        <v>21674.52</v>
      </c>
      <c r="C3" s="143">
        <f>+'[4]NOV 2022'!$J$72</f>
        <v>24082.799999999999</v>
      </c>
      <c r="D3" s="143">
        <f>+'[4]DEC 2022'!$J$72</f>
        <v>28211.279999999999</v>
      </c>
      <c r="E3" s="143">
        <f>+'[4]JAN 2023'!$J$72</f>
        <v>20986.44</v>
      </c>
      <c r="F3" s="143">
        <f>+'[4]FEB 2023'!$J$72</f>
        <v>25114.92</v>
      </c>
      <c r="G3" s="143">
        <f>+'[4]MAR 2023'!$J$72</f>
        <v>27523.200000000001</v>
      </c>
      <c r="H3" s="143">
        <f>+'[4]APR 2023'!$J$72</f>
        <v>23394.720000000001</v>
      </c>
      <c r="I3" s="143">
        <f>+'[4]MAY 2023'!$J$72</f>
        <v>25458.959999999999</v>
      </c>
      <c r="J3" s="143">
        <f>+'[4]JUN 2023'!$J$72</f>
        <v>25114.92</v>
      </c>
      <c r="K3" s="143">
        <f>+'[4]JUL 2023'!$J$72</f>
        <v>24426.84</v>
      </c>
      <c r="L3" s="143">
        <f>+'[4]AUG 2023'!$J$72</f>
        <v>30619.56</v>
      </c>
      <c r="M3" s="143">
        <f>+'[4]SEP 2023'!$J$72</f>
        <v>20986.44</v>
      </c>
      <c r="N3" s="144">
        <f>SUM(B3:M3)</f>
        <v>297594.60000000003</v>
      </c>
    </row>
    <row r="4" spans="1:14" x14ac:dyDescent="0.2">
      <c r="A4" s="5"/>
      <c r="B4" s="144"/>
      <c r="C4" s="144"/>
      <c r="D4" s="144"/>
      <c r="E4" s="144"/>
      <c r="F4" s="144"/>
      <c r="G4" s="144"/>
      <c r="H4" s="143"/>
      <c r="I4" s="144"/>
      <c r="J4" s="144"/>
      <c r="K4" s="144"/>
      <c r="L4" s="144"/>
      <c r="M4" s="144"/>
      <c r="N4" s="144"/>
    </row>
    <row r="5" spans="1:14" x14ac:dyDescent="0.2">
      <c r="A5" s="6" t="s">
        <v>5</v>
      </c>
      <c r="B5" s="143">
        <f>SUM(B3:B4)</f>
        <v>21674.52</v>
      </c>
      <c r="C5" s="144">
        <f>SUM(C3:C4)</f>
        <v>24082.799999999999</v>
      </c>
      <c r="D5" s="143">
        <f t="shared" ref="D5:N5" si="0">SUM(D3:D4)</f>
        <v>28211.279999999999</v>
      </c>
      <c r="E5" s="143">
        <f t="shared" si="0"/>
        <v>20986.44</v>
      </c>
      <c r="F5" s="143">
        <f t="shared" si="0"/>
        <v>25114.92</v>
      </c>
      <c r="G5" s="143">
        <f>SUM(G3:G4)</f>
        <v>27523.200000000001</v>
      </c>
      <c r="H5" s="143">
        <f t="shared" si="0"/>
        <v>23394.720000000001</v>
      </c>
      <c r="I5" s="144">
        <f t="shared" si="0"/>
        <v>25458.959999999999</v>
      </c>
      <c r="J5" s="144">
        <f t="shared" si="0"/>
        <v>25114.92</v>
      </c>
      <c r="K5" s="144">
        <f t="shared" si="0"/>
        <v>24426.84</v>
      </c>
      <c r="L5" s="144">
        <f t="shared" si="0"/>
        <v>30619.56</v>
      </c>
      <c r="M5" s="144">
        <f t="shared" si="0"/>
        <v>20986.44</v>
      </c>
      <c r="N5" s="144">
        <f t="shared" si="0"/>
        <v>297594.60000000003</v>
      </c>
    </row>
    <row r="6" spans="1:14" ht="14.1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x14ac:dyDescent="0.2">
      <c r="A7" s="16" t="s">
        <v>6</v>
      </c>
      <c r="B7" s="197" t="s">
        <v>73</v>
      </c>
      <c r="C7" s="197" t="s">
        <v>74</v>
      </c>
      <c r="D7" s="197" t="s">
        <v>75</v>
      </c>
      <c r="E7" s="197" t="s">
        <v>76</v>
      </c>
      <c r="F7" s="197" t="s">
        <v>77</v>
      </c>
      <c r="G7" s="197" t="s">
        <v>78</v>
      </c>
      <c r="H7" s="197" t="s">
        <v>79</v>
      </c>
      <c r="I7" s="197" t="s">
        <v>80</v>
      </c>
      <c r="J7" s="197" t="s">
        <v>81</v>
      </c>
      <c r="K7" s="197" t="s">
        <v>82</v>
      </c>
      <c r="L7" s="197" t="s">
        <v>83</v>
      </c>
      <c r="M7" s="197" t="s">
        <v>84</v>
      </c>
      <c r="N7" s="4" t="s">
        <v>0</v>
      </c>
    </row>
    <row r="8" spans="1:14" x14ac:dyDescent="0.2">
      <c r="A8" s="5" t="s">
        <v>24</v>
      </c>
      <c r="B8" s="44">
        <f t="shared" ref="B8:N8" si="1">B3/B5</f>
        <v>1</v>
      </c>
      <c r="C8" s="44">
        <f t="shared" si="1"/>
        <v>1</v>
      </c>
      <c r="D8" s="44">
        <f t="shared" si="1"/>
        <v>1</v>
      </c>
      <c r="E8" s="44">
        <f t="shared" si="1"/>
        <v>1</v>
      </c>
      <c r="F8" s="44">
        <f t="shared" si="1"/>
        <v>1</v>
      </c>
      <c r="G8" s="44">
        <f t="shared" si="1"/>
        <v>1</v>
      </c>
      <c r="H8" s="44">
        <f t="shared" si="1"/>
        <v>1</v>
      </c>
      <c r="I8" s="44">
        <f t="shared" si="1"/>
        <v>1</v>
      </c>
      <c r="J8" s="44">
        <f t="shared" si="1"/>
        <v>1</v>
      </c>
      <c r="K8" s="44">
        <f t="shared" si="1"/>
        <v>1</v>
      </c>
      <c r="L8" s="44">
        <f t="shared" si="1"/>
        <v>1</v>
      </c>
      <c r="M8" s="44">
        <f t="shared" si="1"/>
        <v>1</v>
      </c>
      <c r="N8" s="44">
        <f t="shared" si="1"/>
        <v>1</v>
      </c>
    </row>
    <row r="9" spans="1:14" x14ac:dyDescent="0.2">
      <c r="A9" s="52" t="s">
        <v>13</v>
      </c>
      <c r="B9" s="58">
        <f t="shared" ref="B9:N9" si="2">SUM(B7:B8)</f>
        <v>1</v>
      </c>
      <c r="C9" s="58">
        <f t="shared" si="2"/>
        <v>1</v>
      </c>
      <c r="D9" s="58">
        <f t="shared" si="2"/>
        <v>1</v>
      </c>
      <c r="E9" s="58">
        <f t="shared" si="2"/>
        <v>1</v>
      </c>
      <c r="F9" s="58">
        <f t="shared" si="2"/>
        <v>1</v>
      </c>
      <c r="G9" s="58">
        <f t="shared" si="2"/>
        <v>1</v>
      </c>
      <c r="H9" s="58">
        <f t="shared" si="2"/>
        <v>1</v>
      </c>
      <c r="I9" s="58">
        <f t="shared" si="2"/>
        <v>1</v>
      </c>
      <c r="J9" s="58">
        <f t="shared" si="2"/>
        <v>1</v>
      </c>
      <c r="K9" s="58">
        <f t="shared" si="2"/>
        <v>1</v>
      </c>
      <c r="L9" s="58">
        <f t="shared" si="2"/>
        <v>1</v>
      </c>
      <c r="M9" s="58">
        <f t="shared" si="2"/>
        <v>1</v>
      </c>
      <c r="N9" s="56">
        <f t="shared" si="2"/>
        <v>1</v>
      </c>
    </row>
    <row r="11" spans="1:14" ht="15.6" customHeight="1" x14ac:dyDescent="0.2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">
      <c r="A12" s="16" t="s">
        <v>19</v>
      </c>
      <c r="B12" s="197" t="s">
        <v>73</v>
      </c>
      <c r="C12" s="197" t="s">
        <v>74</v>
      </c>
      <c r="D12" s="197" t="s">
        <v>75</v>
      </c>
      <c r="E12" s="197" t="s">
        <v>76</v>
      </c>
      <c r="F12" s="197" t="s">
        <v>77</v>
      </c>
      <c r="G12" s="197" t="s">
        <v>78</v>
      </c>
      <c r="H12" s="197" t="s">
        <v>79</v>
      </c>
      <c r="I12" s="197" t="s">
        <v>80</v>
      </c>
      <c r="J12" s="197" t="s">
        <v>81</v>
      </c>
      <c r="K12" s="197" t="s">
        <v>82</v>
      </c>
      <c r="L12" s="197" t="s">
        <v>83</v>
      </c>
      <c r="M12" s="197" t="s">
        <v>84</v>
      </c>
      <c r="N12" s="4" t="s">
        <v>0</v>
      </c>
    </row>
    <row r="13" spans="1:14" x14ac:dyDescent="0.2">
      <c r="A13" s="5" t="s">
        <v>24</v>
      </c>
      <c r="B13" s="196">
        <f>+'[4]OCT 2022'!$I$81</f>
        <v>63</v>
      </c>
      <c r="C13" s="196">
        <f>+'[4]NOV 2022'!$I$72</f>
        <v>70</v>
      </c>
      <c r="D13" s="196">
        <f>+'[4]DEC 2022'!$I$72</f>
        <v>82</v>
      </c>
      <c r="E13" s="196">
        <f>+'[4]JAN 2023'!$I$72</f>
        <v>61</v>
      </c>
      <c r="F13" s="196">
        <f>+'[4]FEB 2023'!$I$72</f>
        <v>73</v>
      </c>
      <c r="G13" s="196">
        <f>+'[4]MAR 2023'!$I$72</f>
        <v>80</v>
      </c>
      <c r="H13" s="196">
        <f>+'[4]APR 2023'!$I$72</f>
        <v>68</v>
      </c>
      <c r="I13" s="196">
        <f>+'[4]MAY 2023'!$I$72</f>
        <v>74</v>
      </c>
      <c r="J13" s="196">
        <f>+'[4]JUN 2023'!$I$72</f>
        <v>73</v>
      </c>
      <c r="K13" s="196">
        <f>+'[4]JUL 2023'!$I$72</f>
        <v>70</v>
      </c>
      <c r="L13" s="196">
        <f>+'[4]AUG 2023'!$I$72</f>
        <v>89</v>
      </c>
      <c r="M13" s="196">
        <f>+'[4]SEP 2023'!$I$72</f>
        <v>61</v>
      </c>
      <c r="N13" s="196">
        <f>SUM(B13:M13)</f>
        <v>864</v>
      </c>
    </row>
    <row r="14" spans="1:14" x14ac:dyDescent="0.2">
      <c r="A14" s="5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</row>
    <row r="15" spans="1:14" x14ac:dyDescent="0.2">
      <c r="A15" s="6" t="s">
        <v>7</v>
      </c>
      <c r="B15" s="196">
        <f>SUM(B13:B14)</f>
        <v>63</v>
      </c>
      <c r="C15" s="196">
        <f>SUM(C13:C14)</f>
        <v>70</v>
      </c>
      <c r="D15" s="196">
        <f t="shared" ref="D15:N15" si="3">SUM(D13:D14)</f>
        <v>82</v>
      </c>
      <c r="E15" s="196">
        <f t="shared" si="3"/>
        <v>61</v>
      </c>
      <c r="F15" s="196">
        <f t="shared" si="3"/>
        <v>73</v>
      </c>
      <c r="G15" s="196">
        <f>SUM(G13:G14)</f>
        <v>80</v>
      </c>
      <c r="H15" s="196">
        <f t="shared" si="3"/>
        <v>68</v>
      </c>
      <c r="I15" s="196">
        <f t="shared" si="3"/>
        <v>74</v>
      </c>
      <c r="J15" s="196">
        <f t="shared" si="3"/>
        <v>73</v>
      </c>
      <c r="K15" s="196">
        <f t="shared" si="3"/>
        <v>70</v>
      </c>
      <c r="L15" s="196">
        <f t="shared" si="3"/>
        <v>89</v>
      </c>
      <c r="M15" s="196">
        <f t="shared" si="3"/>
        <v>61</v>
      </c>
      <c r="N15" s="196">
        <f t="shared" si="3"/>
        <v>864</v>
      </c>
    </row>
    <row r="16" spans="1:14" ht="17.100000000000001" customHeight="1" x14ac:dyDescent="0.2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x14ac:dyDescent="0.2">
      <c r="A17" s="16" t="s">
        <v>20</v>
      </c>
      <c r="B17" s="197" t="s">
        <v>73</v>
      </c>
      <c r="C17" s="197" t="s">
        <v>74</v>
      </c>
      <c r="D17" s="197" t="s">
        <v>75</v>
      </c>
      <c r="E17" s="197" t="s">
        <v>76</v>
      </c>
      <c r="F17" s="197" t="s">
        <v>77</v>
      </c>
      <c r="G17" s="197" t="s">
        <v>78</v>
      </c>
      <c r="H17" s="197" t="s">
        <v>79</v>
      </c>
      <c r="I17" s="197" t="s">
        <v>80</v>
      </c>
      <c r="J17" s="197" t="s">
        <v>81</v>
      </c>
      <c r="K17" s="197" t="s">
        <v>82</v>
      </c>
      <c r="L17" s="197" t="s">
        <v>83</v>
      </c>
      <c r="M17" s="197" t="s">
        <v>84</v>
      </c>
      <c r="N17" s="4" t="s">
        <v>0</v>
      </c>
    </row>
    <row r="18" spans="1:14" x14ac:dyDescent="0.2">
      <c r="A18" s="5" t="s">
        <v>24</v>
      </c>
      <c r="B18" s="44">
        <f t="shared" ref="B18:N18" si="4">B13/B15</f>
        <v>1</v>
      </c>
      <c r="C18" s="44">
        <f t="shared" si="4"/>
        <v>1</v>
      </c>
      <c r="D18" s="44">
        <f t="shared" si="4"/>
        <v>1</v>
      </c>
      <c r="E18" s="44">
        <f t="shared" si="4"/>
        <v>1</v>
      </c>
      <c r="F18" s="44">
        <f t="shared" si="4"/>
        <v>1</v>
      </c>
      <c r="G18" s="44">
        <f>G13/G15</f>
        <v>1</v>
      </c>
      <c r="H18" s="44">
        <f t="shared" si="4"/>
        <v>1</v>
      </c>
      <c r="I18" s="44">
        <f t="shared" si="4"/>
        <v>1</v>
      </c>
      <c r="J18" s="44">
        <f t="shared" si="4"/>
        <v>1</v>
      </c>
      <c r="K18" s="44">
        <f t="shared" si="4"/>
        <v>1</v>
      </c>
      <c r="L18" s="44">
        <f t="shared" si="4"/>
        <v>1</v>
      </c>
      <c r="M18" s="44">
        <f t="shared" si="4"/>
        <v>1</v>
      </c>
      <c r="N18" s="44">
        <f t="shared" si="4"/>
        <v>1</v>
      </c>
    </row>
    <row r="19" spans="1:14" x14ac:dyDescent="0.2">
      <c r="A19" s="9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12" customHeight="1" x14ac:dyDescent="0.2">
      <c r="A20" s="5" t="s">
        <v>13</v>
      </c>
      <c r="B20" s="45">
        <f>SUM(B18:B19)</f>
        <v>1</v>
      </c>
      <c r="C20" s="45">
        <f>SUM(C18:C19)</f>
        <v>1</v>
      </c>
      <c r="D20" s="45">
        <f t="shared" ref="D20:N20" si="5">SUM(D18:D19)</f>
        <v>1</v>
      </c>
      <c r="E20" s="45">
        <f t="shared" si="5"/>
        <v>1</v>
      </c>
      <c r="F20" s="45">
        <f t="shared" si="5"/>
        <v>1</v>
      </c>
      <c r="G20" s="45">
        <f>SUM(G18:G19)</f>
        <v>1</v>
      </c>
      <c r="H20" s="45">
        <f t="shared" si="5"/>
        <v>1</v>
      </c>
      <c r="I20" s="45">
        <f t="shared" si="5"/>
        <v>1</v>
      </c>
      <c r="J20" s="45">
        <f t="shared" si="5"/>
        <v>1</v>
      </c>
      <c r="K20" s="45">
        <f t="shared" si="5"/>
        <v>1</v>
      </c>
      <c r="L20" s="45">
        <f t="shared" si="5"/>
        <v>1</v>
      </c>
      <c r="M20" s="45">
        <f t="shared" si="5"/>
        <v>1</v>
      </c>
      <c r="N20" s="45">
        <f t="shared" si="5"/>
        <v>1</v>
      </c>
    </row>
    <row r="21" spans="1:14" ht="14.1" customHeight="1" x14ac:dyDescent="0.2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14" x14ac:dyDescent="0.2">
      <c r="A22" s="16" t="s">
        <v>10</v>
      </c>
      <c r="B22" s="197" t="s">
        <v>73</v>
      </c>
      <c r="C22" s="197" t="s">
        <v>74</v>
      </c>
      <c r="D22" s="197" t="s">
        <v>75</v>
      </c>
      <c r="E22" s="197" t="s">
        <v>76</v>
      </c>
      <c r="F22" s="197" t="s">
        <v>77</v>
      </c>
      <c r="G22" s="197" t="s">
        <v>78</v>
      </c>
      <c r="H22" s="197" t="s">
        <v>79</v>
      </c>
      <c r="I22" s="197" t="s">
        <v>80</v>
      </c>
      <c r="J22" s="197" t="s">
        <v>81</v>
      </c>
      <c r="K22" s="197" t="s">
        <v>82</v>
      </c>
      <c r="L22" s="197" t="s">
        <v>83</v>
      </c>
      <c r="M22" s="197" t="s">
        <v>84</v>
      </c>
      <c r="N22" s="4" t="s">
        <v>0</v>
      </c>
    </row>
    <row r="23" spans="1:14" x14ac:dyDescent="0.2">
      <c r="A23" s="5" t="s">
        <v>24</v>
      </c>
      <c r="B23" s="144">
        <f t="shared" ref="B23:N23" si="6">B3/B13</f>
        <v>344.04</v>
      </c>
      <c r="C23" s="144">
        <f t="shared" si="6"/>
        <v>344.03999999999996</v>
      </c>
      <c r="D23" s="144">
        <f t="shared" si="6"/>
        <v>344.03999999999996</v>
      </c>
      <c r="E23" s="144">
        <f t="shared" si="6"/>
        <v>344.03999999999996</v>
      </c>
      <c r="F23" s="144">
        <f t="shared" si="6"/>
        <v>344.03999999999996</v>
      </c>
      <c r="G23" s="144">
        <f t="shared" si="6"/>
        <v>344.04</v>
      </c>
      <c r="H23" s="144">
        <f t="shared" si="6"/>
        <v>344.04</v>
      </c>
      <c r="I23" s="144">
        <f t="shared" si="6"/>
        <v>344.03999999999996</v>
      </c>
      <c r="J23" s="144">
        <f t="shared" si="6"/>
        <v>344.03999999999996</v>
      </c>
      <c r="K23" s="144">
        <f t="shared" si="6"/>
        <v>348.95485714285712</v>
      </c>
      <c r="L23" s="144">
        <f t="shared" si="6"/>
        <v>344.04</v>
      </c>
      <c r="M23" s="144">
        <f t="shared" si="6"/>
        <v>344.03999999999996</v>
      </c>
      <c r="N23" s="144">
        <f t="shared" si="6"/>
        <v>344.43819444444449</v>
      </c>
    </row>
    <row r="24" spans="1:14" x14ac:dyDescent="0.2">
      <c r="A24" s="5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1:14" s="13" customFormat="1" x14ac:dyDescent="0.2">
      <c r="A25" s="16" t="s">
        <v>10</v>
      </c>
      <c r="B25" s="144">
        <f>B5/B15</f>
        <v>344.04</v>
      </c>
      <c r="C25" s="144">
        <f t="shared" ref="C25:N25" si="7">C5/C15</f>
        <v>344.03999999999996</v>
      </c>
      <c r="D25" s="144">
        <f t="shared" si="7"/>
        <v>344.03999999999996</v>
      </c>
      <c r="E25" s="144">
        <f t="shared" si="7"/>
        <v>344.03999999999996</v>
      </c>
      <c r="F25" s="144">
        <f t="shared" si="7"/>
        <v>344.03999999999996</v>
      </c>
      <c r="G25" s="144">
        <f>G5/G15</f>
        <v>344.04</v>
      </c>
      <c r="H25" s="144">
        <f t="shared" si="7"/>
        <v>344.04</v>
      </c>
      <c r="I25" s="144">
        <f t="shared" si="7"/>
        <v>344.03999999999996</v>
      </c>
      <c r="J25" s="144">
        <f t="shared" si="7"/>
        <v>344.03999999999996</v>
      </c>
      <c r="K25" s="144">
        <f t="shared" si="7"/>
        <v>348.95485714285712</v>
      </c>
      <c r="L25" s="144">
        <f t="shared" si="7"/>
        <v>344.04</v>
      </c>
      <c r="M25" s="144">
        <f t="shared" si="7"/>
        <v>344.03999999999996</v>
      </c>
      <c r="N25" s="144">
        <f t="shared" si="7"/>
        <v>344.43819444444449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E34" zoomScale="130" zoomScaleNormal="130" zoomScalePageLayoutView="110" workbookViewId="0">
      <selection activeCell="R41" sqref="R41"/>
    </sheetView>
  </sheetViews>
  <sheetFormatPr defaultColWidth="9.140625" defaultRowHeight="11.25" x14ac:dyDescent="0.2"/>
  <cols>
    <col min="1" max="1" width="12.42578125" style="3" customWidth="1"/>
    <col min="2" max="13" width="12" style="1" bestFit="1" customWidth="1"/>
    <col min="14" max="14" width="12.85546875" style="1" bestFit="1" customWidth="1"/>
    <col min="15" max="16384" width="9.140625" style="1"/>
  </cols>
  <sheetData>
    <row r="1" spans="1:14" x14ac:dyDescent="0.2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2" customFormat="1" x14ac:dyDescent="0.2">
      <c r="A2" s="17" t="s">
        <v>2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5" t="s">
        <v>8</v>
      </c>
      <c r="B3" s="143">
        <f>+'[1]Oct 2022'!$J$9</f>
        <v>233662</v>
      </c>
      <c r="C3" s="143">
        <f>+'[1]Nov 2022'!$J$10</f>
        <v>219273.60000000001</v>
      </c>
      <c r="D3" s="143">
        <f>+'[1]Dec 2022'!$J$10</f>
        <v>208015.60000000003</v>
      </c>
      <c r="E3" s="143">
        <f>+'[1]Jan 2023'!$J$10</f>
        <v>212461.6</v>
      </c>
      <c r="F3" s="143">
        <f>+'[1]Feb 2023'!$J$10</f>
        <v>206190.4</v>
      </c>
      <c r="G3" s="143">
        <f>+'[1]Mar 2023'!$J$10</f>
        <v>218613.2</v>
      </c>
      <c r="H3" s="143">
        <f>+'[1]Apr 2023'!$J$10</f>
        <v>179264.80000000002</v>
      </c>
      <c r="I3" s="143">
        <f>+'[1]May 2023'!$J$11</f>
        <v>180180</v>
      </c>
      <c r="J3" s="143">
        <f>+'[1]Jun 2023'!$J$11</f>
        <v>176222.8</v>
      </c>
      <c r="K3" s="143">
        <f>+'[1]Jul 2023'!$J$11</f>
        <v>121602</v>
      </c>
      <c r="L3" s="143">
        <f>+'[1]Aug 2023'!$J$11</f>
        <v>159145.99999999997</v>
      </c>
      <c r="M3" s="143">
        <f>+'[1]Sep 2023'!$J$11</f>
        <v>151761.99999999997</v>
      </c>
      <c r="N3" s="144">
        <f>SUM(B3:M3)</f>
        <v>2266394</v>
      </c>
    </row>
    <row r="4" spans="1:14" x14ac:dyDescent="0.2">
      <c r="A4" s="5" t="s">
        <v>9</v>
      </c>
      <c r="B4" s="143">
        <f>+'[2]Oct 2022'!$J$9</f>
        <v>98248.8</v>
      </c>
      <c r="C4" s="143">
        <f>+'[2]Nov 2022'!$J$9</f>
        <v>260254.8</v>
      </c>
      <c r="D4" s="143">
        <f>+'[2]Dec 2022'!$J$9</f>
        <v>195800.8</v>
      </c>
      <c r="E4" s="143">
        <f>+'[2]Jan 2023'!$J$9</f>
        <v>223324.4</v>
      </c>
      <c r="F4" s="143">
        <f>+'[2]Feb 2023'!$J$9</f>
        <v>199284.79999999996</v>
      </c>
      <c r="G4" s="143">
        <f>+'[2]Mar 2023'!$J$9</f>
        <v>232731.2</v>
      </c>
      <c r="H4" s="143">
        <f>+'[2]Apr 2023'!$J$9</f>
        <v>190923.19999999998</v>
      </c>
      <c r="I4" s="143">
        <f>+'[2]May 2023'!$J$9</f>
        <v>214266</v>
      </c>
      <c r="J4" s="143">
        <f>+'[2]Jun 2023'!$J$9</f>
        <v>189181.2</v>
      </c>
      <c r="K4" s="143">
        <f>+'[2]Jul 2023'!$J$9</f>
        <v>173154.80000000002</v>
      </c>
      <c r="L4" s="143">
        <f>+'[2]Aug 2023'!$J$9</f>
        <v>198588.00000000003</v>
      </c>
      <c r="M4" s="143">
        <f>+'[2]Sep 2023'!$J$9</f>
        <v>157128.4</v>
      </c>
      <c r="N4" s="144">
        <f t="shared" ref="N4:N7" si="0">SUM(B4:M4)</f>
        <v>2332886.4</v>
      </c>
    </row>
    <row r="5" spans="1:14" x14ac:dyDescent="0.2">
      <c r="A5" s="5" t="s">
        <v>23</v>
      </c>
      <c r="B5" s="143">
        <f>+'[3]OCT 2022'!$J$12</f>
        <v>39717.599999999999</v>
      </c>
      <c r="C5" s="143">
        <f>+'[3]NOV 2022'!$J$11</f>
        <v>47382.400000000001</v>
      </c>
      <c r="D5" s="143">
        <f>+'[3]DEC 2022'!$J$12</f>
        <v>47382.400000000001</v>
      </c>
      <c r="E5" s="143">
        <f>+'[3]JAN 2023'!$J$12</f>
        <v>56789.200000000004</v>
      </c>
      <c r="F5" s="143">
        <f>+'[3]FEB 2023'!$J$12</f>
        <v>45640.4</v>
      </c>
      <c r="G5" s="143">
        <f>+'[3]MAR 2023'!$J$12</f>
        <v>44595.200000000004</v>
      </c>
      <c r="H5" s="143">
        <f>+'[3]APR 2023'!$J$12</f>
        <v>49124.4</v>
      </c>
      <c r="I5" s="143">
        <f>+'[3]MAY 2023'!$J$12</f>
        <v>42504.799999999996</v>
      </c>
      <c r="J5" s="143">
        <f>+'[3]JUN 2023'!$J$12</f>
        <v>39717.599999999999</v>
      </c>
      <c r="K5" s="143">
        <f>+'[3]JUL 2023'!$J$12</f>
        <v>51563.199999999997</v>
      </c>
      <c r="L5" s="143">
        <f>+'[3]AUG 2023'!$J$12</f>
        <v>37627.200000000004</v>
      </c>
      <c r="M5" s="143">
        <f>+'[3]SEP 2023'!$J$12</f>
        <v>36930.399999999994</v>
      </c>
      <c r="N5" s="144">
        <f>SUM(B5:M5)</f>
        <v>538974.80000000005</v>
      </c>
    </row>
    <row r="6" spans="1:14" x14ac:dyDescent="0.2">
      <c r="A6" s="5" t="s">
        <v>24</v>
      </c>
      <c r="B6" s="143">
        <f>+'[4]OCT 2022'!$J$13</f>
        <v>1342414.5999999999</v>
      </c>
      <c r="C6" s="143">
        <f>+'[4]NOV 2022'!$J$10</f>
        <v>1186605.26</v>
      </c>
      <c r="D6" s="143">
        <f>+'[4]DEC 2022'!$J$10</f>
        <v>1083228.18</v>
      </c>
      <c r="E6" s="143">
        <f>+'[4]JAN 2023'!$J$10</f>
        <v>1186233.3999999999</v>
      </c>
      <c r="F6" s="143">
        <f>+'[4]FEB 2023'!$J$10</f>
        <v>1123017.2000000002</v>
      </c>
      <c r="G6" s="143">
        <f>+'[4]MAR 2023'!$J$10</f>
        <v>1236434.5</v>
      </c>
      <c r="H6" s="143">
        <f>+'[4]APR 2023'!$J$10</f>
        <v>1054966.8199999998</v>
      </c>
      <c r="I6" s="143">
        <f>+'[4]MAY 2023'!$J$10</f>
        <v>1163178.0799999998</v>
      </c>
      <c r="J6" s="143">
        <f>+'[4]JUN 2023'!$J$10</f>
        <v>1054594.96</v>
      </c>
      <c r="K6" s="143">
        <f>+'[4]JUL 2023'!$J$10</f>
        <v>890976.55999999994</v>
      </c>
      <c r="L6" s="143">
        <f>+'[4]AUG 2023'!$J$10</f>
        <v>1104796.06</v>
      </c>
      <c r="M6" s="143">
        <f>+'[4]SEP 2023'!$J$10</f>
        <v>966836</v>
      </c>
      <c r="N6" s="144">
        <f t="shared" si="0"/>
        <v>13393281.620000001</v>
      </c>
    </row>
    <row r="7" spans="1:14" x14ac:dyDescent="0.2">
      <c r="A7" s="5" t="s">
        <v>1</v>
      </c>
      <c r="B7" s="143">
        <f>+'[5]OCT 2022'!$J$11</f>
        <v>629296.19999999995</v>
      </c>
      <c r="C7" s="143">
        <f>+'[5]NOV 2022'!$J$11</f>
        <v>598244.4</v>
      </c>
      <c r="D7" s="143">
        <f>+'[5]DEC 2022'!$J$11</f>
        <v>560459.9</v>
      </c>
      <c r="E7" s="143">
        <f>+'[5]JAN 2023'!$J$11</f>
        <v>614172</v>
      </c>
      <c r="F7" s="143">
        <f>+'[5]FEB 2023'!$J$11</f>
        <v>593509.80000000005</v>
      </c>
      <c r="G7" s="143">
        <f>+'[5]MAR 2023'!$J$11</f>
        <v>689211.9</v>
      </c>
      <c r="H7" s="143">
        <f>+'[5]APR 2023'!$J$11</f>
        <v>544996.4</v>
      </c>
      <c r="I7" s="143">
        <f>+'[5]MAY 2023'!$J$11</f>
        <v>593937.5</v>
      </c>
      <c r="J7" s="143">
        <f>+'[5]JUN 2023'!$J$11</f>
        <v>530683.4</v>
      </c>
      <c r="K7" s="143">
        <f>+'[5]JUL 2023'!$J11</f>
        <v>476378.5</v>
      </c>
      <c r="L7" s="143">
        <f>+'[5]AUG 2023'!$J11</f>
        <v>544380.19999999995</v>
      </c>
      <c r="M7" s="143">
        <f>+'[5]SEP 2023'!$J11</f>
        <v>477934.6</v>
      </c>
      <c r="N7" s="144">
        <f t="shared" si="0"/>
        <v>6853204.7999999998</v>
      </c>
    </row>
    <row r="8" spans="1:14" x14ac:dyDescent="0.2">
      <c r="A8" s="5"/>
      <c r="B8" s="143"/>
      <c r="C8" s="144"/>
      <c r="D8" s="144"/>
      <c r="E8" s="143"/>
      <c r="F8" s="144"/>
      <c r="G8" s="144"/>
      <c r="H8" s="143"/>
      <c r="I8" s="144"/>
      <c r="J8" s="144"/>
      <c r="K8" s="144"/>
      <c r="L8" s="144"/>
      <c r="M8" s="144"/>
      <c r="N8" s="144"/>
    </row>
    <row r="9" spans="1:14" x14ac:dyDescent="0.2">
      <c r="A9" s="6" t="s">
        <v>5</v>
      </c>
      <c r="B9" s="158">
        <f t="shared" ref="B9:H9" si="1">SUM(B3:B8)</f>
        <v>2343339.1999999997</v>
      </c>
      <c r="C9" s="158">
        <f>SUM(C3:C8)</f>
        <v>2311760.46</v>
      </c>
      <c r="D9" s="158">
        <f>SUM(D3:D8)</f>
        <v>2094886.88</v>
      </c>
      <c r="E9" s="158">
        <f>SUM(E3:E8)</f>
        <v>2292980.5999999996</v>
      </c>
      <c r="F9" s="157">
        <f>SUM(F3:F8)</f>
        <v>2167642.6000000006</v>
      </c>
      <c r="G9" s="157">
        <f t="shared" si="1"/>
        <v>2421586</v>
      </c>
      <c r="H9" s="157">
        <f t="shared" si="1"/>
        <v>2019275.6199999996</v>
      </c>
      <c r="I9" s="157">
        <f>SUM(I3:I8)</f>
        <v>2194066.38</v>
      </c>
      <c r="J9" s="157">
        <f>SUM(J3:J8)</f>
        <v>1990399.96</v>
      </c>
      <c r="K9" s="157">
        <f>SUM(K3:K8)</f>
        <v>1713675.06</v>
      </c>
      <c r="L9" s="157">
        <f t="shared" ref="L9" si="2">SUM(L3:L8)</f>
        <v>2044537.46</v>
      </c>
      <c r="M9" s="158">
        <f>SUM(M3:M8)</f>
        <v>1790591.4</v>
      </c>
      <c r="N9" s="157">
        <f>SUM(N3:N8)</f>
        <v>25384741.620000001</v>
      </c>
    </row>
    <row r="10" spans="1:14" ht="1.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7" t="s">
        <v>73</v>
      </c>
      <c r="C11" s="197" t="s">
        <v>74</v>
      </c>
      <c r="D11" s="197" t="s">
        <v>75</v>
      </c>
      <c r="E11" s="197" t="s">
        <v>76</v>
      </c>
      <c r="F11" s="197" t="s">
        <v>77</v>
      </c>
      <c r="G11" s="197" t="s">
        <v>78</v>
      </c>
      <c r="H11" s="197" t="s">
        <v>79</v>
      </c>
      <c r="I11" s="197" t="s">
        <v>80</v>
      </c>
      <c r="J11" s="197" t="s">
        <v>81</v>
      </c>
      <c r="K11" s="197" t="s">
        <v>82</v>
      </c>
      <c r="L11" s="197" t="s">
        <v>83</v>
      </c>
      <c r="M11" s="197" t="s">
        <v>84</v>
      </c>
      <c r="N11" s="4" t="s">
        <v>0</v>
      </c>
    </row>
    <row r="12" spans="1:14" x14ac:dyDescent="0.2">
      <c r="A12" s="5" t="s">
        <v>8</v>
      </c>
      <c r="B12" s="44">
        <f t="shared" ref="B12:N12" si="3">B3/B9</f>
        <v>9.9713263875754743E-2</v>
      </c>
      <c r="C12" s="45">
        <f t="shared" si="3"/>
        <v>9.4851349780417996E-2</v>
      </c>
      <c r="D12" s="45">
        <f t="shared" si="3"/>
        <v>9.9296817401424584E-2</v>
      </c>
      <c r="E12" s="45">
        <f t="shared" si="3"/>
        <v>9.2657390995806957E-2</v>
      </c>
      <c r="F12" s="45">
        <f t="shared" si="3"/>
        <v>9.5121954145023696E-2</v>
      </c>
      <c r="G12" s="45">
        <f t="shared" si="3"/>
        <v>9.0276868135180835E-2</v>
      </c>
      <c r="H12" s="45">
        <f t="shared" si="3"/>
        <v>8.8776786202172858E-2</v>
      </c>
      <c r="I12" s="45">
        <f t="shared" si="3"/>
        <v>8.2121489870329273E-2</v>
      </c>
      <c r="J12" s="45">
        <f t="shared" si="3"/>
        <v>8.8536376377338744E-2</v>
      </c>
      <c r="K12" s="45">
        <f t="shared" si="3"/>
        <v>7.0959776936941596E-2</v>
      </c>
      <c r="L12" s="45">
        <f t="shared" si="3"/>
        <v>7.7839610725449843E-2</v>
      </c>
      <c r="M12" s="45">
        <f t="shared" si="3"/>
        <v>8.4755237850466597E-2</v>
      </c>
      <c r="N12" s="45">
        <f t="shared" si="3"/>
        <v>8.9281743888792037E-2</v>
      </c>
    </row>
    <row r="13" spans="1:14" x14ac:dyDescent="0.2">
      <c r="A13" s="5" t="s">
        <v>9</v>
      </c>
      <c r="B13" s="44">
        <f t="shared" ref="B13:N13" si="4">B4/B9</f>
        <v>4.1926836712329149E-2</v>
      </c>
      <c r="C13" s="45">
        <f t="shared" si="4"/>
        <v>0.11257861898027272</v>
      </c>
      <c r="D13" s="45">
        <f t="shared" si="4"/>
        <v>9.3466049107147967E-2</v>
      </c>
      <c r="E13" s="45">
        <f t="shared" si="4"/>
        <v>9.7394805695259712E-2</v>
      </c>
      <c r="F13" s="45">
        <f t="shared" si="4"/>
        <v>9.1936189111618272E-2</v>
      </c>
      <c r="G13" s="45">
        <f t="shared" si="4"/>
        <v>9.6106931572944351E-2</v>
      </c>
      <c r="H13" s="45">
        <f t="shared" si="4"/>
        <v>9.4550341770580096E-2</v>
      </c>
      <c r="I13" s="45">
        <f t="shared" si="4"/>
        <v>9.7657027131512766E-2</v>
      </c>
      <c r="J13" s="45">
        <f t="shared" si="4"/>
        <v>9.5046826668947496E-2</v>
      </c>
      <c r="K13" s="45">
        <f t="shared" si="4"/>
        <v>0.10104295968455071</v>
      </c>
      <c r="L13" s="45">
        <f t="shared" si="4"/>
        <v>9.7131015638128745E-2</v>
      </c>
      <c r="M13" s="45">
        <f t="shared" si="4"/>
        <v>8.7752236495718672E-2</v>
      </c>
      <c r="N13" s="45">
        <f t="shared" si="4"/>
        <v>9.1901128438588373E-2</v>
      </c>
    </row>
    <row r="14" spans="1:14" x14ac:dyDescent="0.2">
      <c r="A14" s="5" t="s">
        <v>23</v>
      </c>
      <c r="B14" s="44">
        <f t="shared" ref="B14:N14" si="5">B5/B9</f>
        <v>1.6949146756047952E-2</v>
      </c>
      <c r="C14" s="44">
        <f t="shared" si="5"/>
        <v>2.0496241206582451E-2</v>
      </c>
      <c r="D14" s="45">
        <f t="shared" si="5"/>
        <v>2.2618118645146131E-2</v>
      </c>
      <c r="E14" s="45">
        <f t="shared" si="5"/>
        <v>2.4766541853864798E-2</v>
      </c>
      <c r="F14" s="45">
        <f t="shared" si="5"/>
        <v>2.1055316037800691E-2</v>
      </c>
      <c r="G14" s="45">
        <f t="shared" si="5"/>
        <v>1.8415699463079159E-2</v>
      </c>
      <c r="H14" s="45">
        <f t="shared" si="5"/>
        <v>2.4327733922722253E-2</v>
      </c>
      <c r="I14" s="45">
        <f t="shared" si="5"/>
        <v>1.9372613512267572E-2</v>
      </c>
      <c r="J14" s="45">
        <f t="shared" si="5"/>
        <v>1.9954582394585658E-2</v>
      </c>
      <c r="K14" s="45">
        <f t="shared" si="5"/>
        <v>3.0089251576083505E-2</v>
      </c>
      <c r="L14" s="45">
        <f t="shared" si="5"/>
        <v>1.84037713840665E-2</v>
      </c>
      <c r="M14" s="45">
        <f t="shared" si="5"/>
        <v>2.0624694165290863E-2</v>
      </c>
      <c r="N14" s="45">
        <f t="shared" si="5"/>
        <v>2.1232235020086056E-2</v>
      </c>
    </row>
    <row r="15" spans="1:14" x14ac:dyDescent="0.2">
      <c r="A15" s="5" t="s">
        <v>24</v>
      </c>
      <c r="B15" s="44">
        <f t="shared" ref="B15:N15" si="6">B6/B9</f>
        <v>0.5728639712082656</v>
      </c>
      <c r="C15" s="44">
        <f t="shared" si="6"/>
        <v>0.51329074985563172</v>
      </c>
      <c r="D15" s="45">
        <f t="shared" si="6"/>
        <v>0.51708194382314332</v>
      </c>
      <c r="E15" s="45">
        <f t="shared" si="6"/>
        <v>0.51733250599677993</v>
      </c>
      <c r="F15" s="45">
        <f t="shared" si="6"/>
        <v>0.51808227057357148</v>
      </c>
      <c r="G15" s="45">
        <f t="shared" si="6"/>
        <v>0.51058872160641833</v>
      </c>
      <c r="H15" s="45">
        <f t="shared" si="6"/>
        <v>0.5224481539573087</v>
      </c>
      <c r="I15" s="45">
        <f t="shared" si="6"/>
        <v>0.53014716902047421</v>
      </c>
      <c r="J15" s="45">
        <f t="shared" si="6"/>
        <v>0.52984072608200816</v>
      </c>
      <c r="K15" s="45">
        <f t="shared" si="6"/>
        <v>0.51992153051465895</v>
      </c>
      <c r="L15" s="45">
        <f t="shared" si="6"/>
        <v>0.54036479233792079</v>
      </c>
      <c r="M15" s="45">
        <f t="shared" si="6"/>
        <v>0.53995344778267118</v>
      </c>
      <c r="N15" s="45">
        <f t="shared" si="6"/>
        <v>0.52761150066021434</v>
      </c>
    </row>
    <row r="16" spans="1:14" x14ac:dyDescent="0.2">
      <c r="A16" s="5" t="s">
        <v>1</v>
      </c>
      <c r="B16" s="44">
        <f t="shared" ref="B16:N16" si="7">B7/B9</f>
        <v>0.26854678144760263</v>
      </c>
      <c r="C16" s="45">
        <f t="shared" si="7"/>
        <v>0.25878304017709519</v>
      </c>
      <c r="D16" s="45">
        <f t="shared" si="7"/>
        <v>0.26753707102313806</v>
      </c>
      <c r="E16" s="45">
        <f t="shared" si="7"/>
        <v>0.26784875545828868</v>
      </c>
      <c r="F16" s="45">
        <f t="shared" si="7"/>
        <v>0.27380427013198572</v>
      </c>
      <c r="G16" s="45">
        <f t="shared" si="7"/>
        <v>0.2846117792223774</v>
      </c>
      <c r="H16" s="45">
        <f t="shared" si="7"/>
        <v>0.26989698414721619</v>
      </c>
      <c r="I16" s="45">
        <f t="shared" si="7"/>
        <v>0.2707017004654162</v>
      </c>
      <c r="J16" s="45">
        <f t="shared" si="7"/>
        <v>0.26662148847711997</v>
      </c>
      <c r="K16" s="45">
        <f t="shared" si="7"/>
        <v>0.27798648128776526</v>
      </c>
      <c r="L16" s="45">
        <f t="shared" si="7"/>
        <v>0.26626080991443413</v>
      </c>
      <c r="M16" s="45">
        <f t="shared" si="7"/>
        <v>0.26691438370585274</v>
      </c>
      <c r="N16" s="45">
        <f t="shared" si="7"/>
        <v>0.26997339199231918</v>
      </c>
    </row>
    <row r="17" spans="1:14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2" thickBot="1" x14ac:dyDescent="0.25">
      <c r="A18" s="19" t="s">
        <v>12</v>
      </c>
      <c r="B18" s="189">
        <f t="shared" ref="B18:H18" si="8">SUM(B12:B17)</f>
        <v>1</v>
      </c>
      <c r="C18" s="189">
        <f>SUM(C12:C17)</f>
        <v>1</v>
      </c>
      <c r="D18" s="189">
        <f>SUM(D12:D17)</f>
        <v>1</v>
      </c>
      <c r="E18" s="189">
        <f t="shared" si="8"/>
        <v>1</v>
      </c>
      <c r="F18" s="189">
        <f>SUM(F12:F17)</f>
        <v>0.99999999999999989</v>
      </c>
      <c r="G18" s="189">
        <f t="shared" si="8"/>
        <v>1</v>
      </c>
      <c r="H18" s="189">
        <f t="shared" si="8"/>
        <v>1</v>
      </c>
      <c r="I18" s="189">
        <f>SUM(I12:I17)</f>
        <v>1</v>
      </c>
      <c r="J18" s="189">
        <f>SUM(J12:J17)</f>
        <v>1</v>
      </c>
      <c r="K18" s="189">
        <f>SUM(K12:K17)</f>
        <v>1</v>
      </c>
      <c r="L18" s="189">
        <f>SUM(L12:L17)</f>
        <v>1</v>
      </c>
      <c r="M18" s="189">
        <f>SUM(M12:M17)</f>
        <v>1</v>
      </c>
      <c r="N18" s="189">
        <f t="shared" ref="N18" si="9">SUM(N12:N17)</f>
        <v>1</v>
      </c>
    </row>
    <row r="19" spans="1:14" ht="2.25" customHeight="1" x14ac:dyDescent="0.2"/>
    <row r="20" spans="1:14" ht="1.5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x14ac:dyDescent="0.2">
      <c r="A21" s="16" t="s">
        <v>19</v>
      </c>
      <c r="B21" s="197" t="s">
        <v>73</v>
      </c>
      <c r="C21" s="197" t="s">
        <v>74</v>
      </c>
      <c r="D21" s="197" t="s">
        <v>75</v>
      </c>
      <c r="E21" s="197" t="s">
        <v>76</v>
      </c>
      <c r="F21" s="197" t="s">
        <v>77</v>
      </c>
      <c r="G21" s="197" t="s">
        <v>78</v>
      </c>
      <c r="H21" s="197" t="s">
        <v>79</v>
      </c>
      <c r="I21" s="197" t="s">
        <v>80</v>
      </c>
      <c r="J21" s="197" t="s">
        <v>81</v>
      </c>
      <c r="K21" s="197" t="s">
        <v>82</v>
      </c>
      <c r="L21" s="197" t="s">
        <v>83</v>
      </c>
      <c r="M21" s="197" t="s">
        <v>84</v>
      </c>
      <c r="N21" s="4" t="s">
        <v>0</v>
      </c>
    </row>
    <row r="22" spans="1:14" x14ac:dyDescent="0.2">
      <c r="A22" s="5" t="s">
        <v>8</v>
      </c>
      <c r="B22" s="7">
        <f>+'[1]Oct 2022'!$I$9</f>
        <v>645</v>
      </c>
      <c r="C22" s="7">
        <f>+'[1]Nov 2022'!$I$10</f>
        <v>608</v>
      </c>
      <c r="D22" s="7">
        <f>+'[1]Dec 2022'!$I$10</f>
        <v>575</v>
      </c>
      <c r="E22" s="7">
        <f>+'[1]Jan 2023'!$I$10</f>
        <v>588</v>
      </c>
      <c r="F22" s="7">
        <f>+'[1]Feb 2023'!$I$10</f>
        <v>568</v>
      </c>
      <c r="G22" s="7">
        <f>+'[1]Mar 2023'!$I$10</f>
        <v>604</v>
      </c>
      <c r="H22" s="7">
        <f>+'[1]Apr 2023'!$I$10</f>
        <v>496</v>
      </c>
      <c r="I22" s="7">
        <f>+'[1]May 2023'!$I$11</f>
        <v>497</v>
      </c>
      <c r="J22" s="7">
        <f>+'[1]Jun 2023'!$I$11</f>
        <v>487</v>
      </c>
      <c r="K22" s="7">
        <f>+'[1]Jul 2023'!$I$11</f>
        <v>335</v>
      </c>
      <c r="L22" s="7">
        <f>+'[1]Aug 2023'!$I$11</f>
        <v>433</v>
      </c>
      <c r="M22" s="7">
        <f>+'[1]Sep 2023'!$I$11</f>
        <v>421</v>
      </c>
      <c r="N22" s="7">
        <f t="shared" ref="N22:N26" si="10">SUM(B22:M22)</f>
        <v>6257</v>
      </c>
    </row>
    <row r="23" spans="1:14" x14ac:dyDescent="0.2">
      <c r="A23" s="5" t="s">
        <v>9</v>
      </c>
      <c r="B23" s="7">
        <f>+'[2]Oct 2022'!$I$9</f>
        <v>282</v>
      </c>
      <c r="C23" s="7">
        <f>+'[2]Nov 2022'!$I$9</f>
        <v>745</v>
      </c>
      <c r="D23" s="7">
        <f>+'[2]Dec 2022'!$I$9</f>
        <v>560</v>
      </c>
      <c r="E23" s="7">
        <f>+'[2]Jan 2023'!$I$9</f>
        <v>639</v>
      </c>
      <c r="F23" s="7">
        <f>+'[2]Feb 2023'!$I$9</f>
        <v>568</v>
      </c>
      <c r="G23" s="7">
        <f>+'[2]Mar 2023'!$I$9</f>
        <v>664</v>
      </c>
      <c r="H23" s="7">
        <f>+'[2]Apr 2023'!$I$9</f>
        <v>548</v>
      </c>
      <c r="I23" s="7">
        <f>+'[2]May 2023'!$I$9</f>
        <v>611</v>
      </c>
      <c r="J23" s="7">
        <f>+'[2]Jun 2023'!$I$9</f>
        <v>543</v>
      </c>
      <c r="K23" s="7">
        <f>+'[2]Jul 2023'!$I$9</f>
        <v>497</v>
      </c>
      <c r="L23" s="7">
        <f>+'[2]Aug 2023'!$I$9</f>
        <v>568</v>
      </c>
      <c r="M23" s="7">
        <f>+'[2]Sep 2023'!$I$9</f>
        <v>449</v>
      </c>
      <c r="N23" s="7">
        <f t="shared" si="10"/>
        <v>6674</v>
      </c>
    </row>
    <row r="24" spans="1:14" x14ac:dyDescent="0.2">
      <c r="A24" s="5" t="s">
        <v>23</v>
      </c>
      <c r="B24" s="7">
        <f>+'[3]OCT 2022'!$I$12</f>
        <v>113</v>
      </c>
      <c r="C24" s="7">
        <f>+'[3]NOV 2022'!$I$11</f>
        <v>136</v>
      </c>
      <c r="D24" s="7">
        <f>+'[3]DEC 2022'!$I$12</f>
        <v>136</v>
      </c>
      <c r="E24" s="7">
        <f>+'[3]JAN 2023'!$I$12</f>
        <v>163</v>
      </c>
      <c r="F24" s="7">
        <f>+'[3]FEB 2023'!$I$12</f>
        <v>131</v>
      </c>
      <c r="G24" s="7">
        <f>+'[3]MAR 2023'!$I$12</f>
        <v>128</v>
      </c>
      <c r="H24" s="7">
        <f>+'[3]APR 2023'!$I$12</f>
        <v>141</v>
      </c>
      <c r="I24" s="7">
        <f>+'[3]MAY 2023'!$I$12</f>
        <v>122</v>
      </c>
      <c r="J24" s="7">
        <f>+'[3]JUN 2023'!$I$12</f>
        <v>114</v>
      </c>
      <c r="K24" s="7">
        <f>+'[3]JUL 2023'!$I$12</f>
        <v>148</v>
      </c>
      <c r="L24" s="7">
        <f>+'[3]AUG 2023'!$I$12</f>
        <v>107</v>
      </c>
      <c r="M24" s="7">
        <f>+'[3]SEP 2023'!$I$12</f>
        <v>106</v>
      </c>
      <c r="N24" s="7">
        <f>SUM(B24:M24)</f>
        <v>1545</v>
      </c>
    </row>
    <row r="25" spans="1:14" x14ac:dyDescent="0.2">
      <c r="A25" s="5" t="s">
        <v>24</v>
      </c>
      <c r="B25" s="7">
        <f>+'[4]OCT 2022'!$I$13</f>
        <v>3603</v>
      </c>
      <c r="C25" s="7">
        <f>+'[4]NOV 2022'!$I$10</f>
        <v>3183</v>
      </c>
      <c r="D25" s="7">
        <f>+'[4]DEC 2022'!$I$10</f>
        <v>2907</v>
      </c>
      <c r="E25" s="7">
        <f>+'[4]JAN 2023'!$I$10</f>
        <v>3183</v>
      </c>
      <c r="F25" s="7">
        <f>+'[4]FEB 2023'!$I$10</f>
        <v>3011</v>
      </c>
      <c r="G25" s="7">
        <f>+'[4]MAR 2023'!$I$10</f>
        <v>3315</v>
      </c>
      <c r="H25" s="7">
        <f>+'[4]APR 2023'!$I$10</f>
        <v>2831</v>
      </c>
      <c r="I25" s="7">
        <f>+'[4]MAY 2023'!$I$10</f>
        <v>3122</v>
      </c>
      <c r="J25" s="7">
        <f>+'[4]JUN 2023'!$I$10</f>
        <v>2834</v>
      </c>
      <c r="K25" s="7">
        <f>+'[4]JUL 2023'!$I$10</f>
        <v>2391</v>
      </c>
      <c r="L25" s="7">
        <f>+'[4]AUG 2023'!$I$10</f>
        <v>2961</v>
      </c>
      <c r="M25" s="7">
        <f>+'[4]SEP 2023'!$I$10</f>
        <v>2597</v>
      </c>
      <c r="N25" s="7">
        <f t="shared" si="10"/>
        <v>35938</v>
      </c>
    </row>
    <row r="26" spans="1:14" x14ac:dyDescent="0.2">
      <c r="A26" s="5" t="s">
        <v>1</v>
      </c>
      <c r="B26" s="7">
        <f>+'[5]OCT 2022'!$I$11</f>
        <v>1719</v>
      </c>
      <c r="C26" s="7">
        <f>+'[5]NOV 2022'!$I$11</f>
        <v>1634</v>
      </c>
      <c r="D26" s="7">
        <f>+'[5]DEC 2022'!$I$11</f>
        <v>1527</v>
      </c>
      <c r="E26" s="7">
        <f>+'[5]JAN 2023'!$I$11</f>
        <v>1682</v>
      </c>
      <c r="F26" s="7">
        <f>+'[5]FEB 2023'!$I$11</f>
        <v>1617</v>
      </c>
      <c r="G26" s="7">
        <f>+'[5]MAR 2023'!$I$11</f>
        <v>1882</v>
      </c>
      <c r="H26" s="7">
        <f>+'[5]APR 2023'!$I$11</f>
        <v>1491</v>
      </c>
      <c r="I26" s="7">
        <f>+'[5]MAY 2023'!$I$11</f>
        <v>1613</v>
      </c>
      <c r="J26" s="7">
        <f>+'[5]JUN 2023'!$I$11</f>
        <v>1445</v>
      </c>
      <c r="K26" s="7">
        <f>+'[5]JUL 2023'!$I$11</f>
        <v>1295</v>
      </c>
      <c r="L26" s="7">
        <f>+'[5]AUG 2023'!$I$11</f>
        <v>1485</v>
      </c>
      <c r="M26" s="7">
        <f>+'[5]SEP 2023'!$I$11</f>
        <v>1304</v>
      </c>
      <c r="N26" s="7">
        <f t="shared" si="10"/>
        <v>18694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" customHeight="1" x14ac:dyDescent="0.2">
      <c r="A28" s="6" t="s">
        <v>11</v>
      </c>
      <c r="B28" s="159">
        <f>SUM(B22:B27)</f>
        <v>6362</v>
      </c>
      <c r="C28" s="159">
        <f>SUM(C22:C27)</f>
        <v>6306</v>
      </c>
      <c r="D28" s="159">
        <f>SUM(D22:D27)</f>
        <v>5705</v>
      </c>
      <c r="E28" s="159">
        <f>SUM(E22:E27)</f>
        <v>6255</v>
      </c>
      <c r="F28" s="159">
        <f>SUM(F22:F27)</f>
        <v>5895</v>
      </c>
      <c r="G28" s="159">
        <f t="shared" ref="G28:I28" si="11">SUM(G22:G27)</f>
        <v>6593</v>
      </c>
      <c r="H28" s="159">
        <f t="shared" si="11"/>
        <v>5507</v>
      </c>
      <c r="I28" s="159">
        <f t="shared" si="11"/>
        <v>5965</v>
      </c>
      <c r="J28" s="159">
        <f>SUM(J22:J27)</f>
        <v>5423</v>
      </c>
      <c r="K28" s="159">
        <f>SUM(K22:K27)</f>
        <v>4666</v>
      </c>
      <c r="L28" s="159">
        <f>SUM(L22:L27)</f>
        <v>5554</v>
      </c>
      <c r="M28" s="159">
        <f>SUM(M22:M27)</f>
        <v>4877</v>
      </c>
      <c r="N28" s="159">
        <f t="shared" ref="N28" si="12">SUM(N22:N27)</f>
        <v>69108</v>
      </c>
    </row>
    <row r="29" spans="1:14" ht="1.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x14ac:dyDescent="0.2">
      <c r="A30" s="16" t="s">
        <v>20</v>
      </c>
      <c r="B30" s="197" t="s">
        <v>73</v>
      </c>
      <c r="C30" s="197" t="s">
        <v>74</v>
      </c>
      <c r="D30" s="197" t="s">
        <v>75</v>
      </c>
      <c r="E30" s="197" t="s">
        <v>76</v>
      </c>
      <c r="F30" s="197" t="s">
        <v>77</v>
      </c>
      <c r="G30" s="197" t="s">
        <v>78</v>
      </c>
      <c r="H30" s="197" t="s">
        <v>79</v>
      </c>
      <c r="I30" s="197" t="s">
        <v>80</v>
      </c>
      <c r="J30" s="197" t="s">
        <v>81</v>
      </c>
      <c r="K30" s="197" t="s">
        <v>82</v>
      </c>
      <c r="L30" s="197" t="s">
        <v>83</v>
      </c>
      <c r="M30" s="197" t="s">
        <v>84</v>
      </c>
      <c r="N30" s="4" t="s">
        <v>0</v>
      </c>
    </row>
    <row r="31" spans="1:14" x14ac:dyDescent="0.2">
      <c r="A31" s="5" t="s">
        <v>8</v>
      </c>
      <c r="B31" s="45">
        <f t="shared" ref="B31:N31" si="13">B22/B28</f>
        <v>0.1013832128261553</v>
      </c>
      <c r="C31" s="45">
        <f t="shared" si="13"/>
        <v>9.6416111639708216E-2</v>
      </c>
      <c r="D31" s="45">
        <f t="shared" si="13"/>
        <v>0.10078878177037687</v>
      </c>
      <c r="E31" s="45">
        <f t="shared" si="13"/>
        <v>9.4004796163069546E-2</v>
      </c>
      <c r="F31" s="45">
        <f t="shared" si="13"/>
        <v>9.6352841391009331E-2</v>
      </c>
      <c r="G31" s="45">
        <f t="shared" si="13"/>
        <v>9.1612316092825719E-2</v>
      </c>
      <c r="H31" s="45">
        <f t="shared" si="13"/>
        <v>9.0067187216270203E-2</v>
      </c>
      <c r="I31" s="45">
        <f t="shared" si="13"/>
        <v>8.3319362950544845E-2</v>
      </c>
      <c r="J31" s="45">
        <f t="shared" si="13"/>
        <v>8.9802692236769316E-2</v>
      </c>
      <c r="K31" s="45">
        <f t="shared" si="13"/>
        <v>7.1795970852978994E-2</v>
      </c>
      <c r="L31" s="45">
        <f t="shared" si="13"/>
        <v>7.7961829312207423E-2</v>
      </c>
      <c r="M31" s="45">
        <f t="shared" si="13"/>
        <v>8.6323559565306546E-2</v>
      </c>
      <c r="N31" s="45">
        <f t="shared" si="13"/>
        <v>9.0539445505585459E-2</v>
      </c>
    </row>
    <row r="32" spans="1:14" x14ac:dyDescent="0.2">
      <c r="A32" s="5" t="s">
        <v>9</v>
      </c>
      <c r="B32" s="45">
        <f t="shared" ref="B32:N32" si="14">B23/B28</f>
        <v>4.4325683747249295E-2</v>
      </c>
      <c r="C32" s="45">
        <f t="shared" si="14"/>
        <v>0.11814145258483984</v>
      </c>
      <c r="D32" s="45">
        <f t="shared" si="14"/>
        <v>9.815950920245399E-2</v>
      </c>
      <c r="E32" s="45">
        <f t="shared" si="14"/>
        <v>0.10215827338129496</v>
      </c>
      <c r="F32" s="45">
        <f t="shared" si="14"/>
        <v>9.6352841391009331E-2</v>
      </c>
      <c r="G32" s="45">
        <f t="shared" si="14"/>
        <v>0.10071287729409981</v>
      </c>
      <c r="H32" s="45">
        <f t="shared" si="14"/>
        <v>9.9509714908298533E-2</v>
      </c>
      <c r="I32" s="45">
        <f t="shared" si="14"/>
        <v>0.10243084660519698</v>
      </c>
      <c r="J32" s="45">
        <f t="shared" si="14"/>
        <v>0.10012907984510419</v>
      </c>
      <c r="K32" s="45">
        <f t="shared" si="14"/>
        <v>0.10651521645949422</v>
      </c>
      <c r="L32" s="45">
        <f t="shared" si="14"/>
        <v>0.102268635217861</v>
      </c>
      <c r="M32" s="45">
        <f t="shared" si="14"/>
        <v>9.2064793930695096E-2</v>
      </c>
      <c r="N32" s="45">
        <f t="shared" si="14"/>
        <v>9.6573479191989345E-2</v>
      </c>
    </row>
    <row r="33" spans="1:14" x14ac:dyDescent="0.2">
      <c r="A33" s="5" t="s">
        <v>23</v>
      </c>
      <c r="B33" s="45">
        <f t="shared" ref="B33:N33" si="15">B24/B28</f>
        <v>1.7761710154039611E-2</v>
      </c>
      <c r="C33" s="45">
        <f t="shared" si="15"/>
        <v>2.1566761814145258E-2</v>
      </c>
      <c r="D33" s="45">
        <f t="shared" si="15"/>
        <v>2.3838737949167396E-2</v>
      </c>
      <c r="E33" s="45">
        <f t="shared" si="15"/>
        <v>2.6059152677857713E-2</v>
      </c>
      <c r="F33" s="45">
        <f t="shared" si="15"/>
        <v>2.2222222222222223E-2</v>
      </c>
      <c r="G33" s="45">
        <f t="shared" si="15"/>
        <v>1.9414530562718035E-2</v>
      </c>
      <c r="H33" s="45">
        <f t="shared" si="15"/>
        <v>2.5603777011076811E-2</v>
      </c>
      <c r="I33" s="45">
        <f t="shared" si="15"/>
        <v>2.0452640402347025E-2</v>
      </c>
      <c r="J33" s="45">
        <f t="shared" si="15"/>
        <v>2.102157477411027E-2</v>
      </c>
      <c r="K33" s="45">
        <f t="shared" si="15"/>
        <v>3.1718816973853405E-2</v>
      </c>
      <c r="L33" s="45">
        <f t="shared" si="15"/>
        <v>1.9265394310406914E-2</v>
      </c>
      <c r="M33" s="45">
        <f t="shared" si="15"/>
        <v>2.1734672954685258E-2</v>
      </c>
      <c r="N33" s="45">
        <f t="shared" si="15"/>
        <v>2.2356311859697865E-2</v>
      </c>
    </row>
    <row r="34" spans="1:14" ht="13.5" customHeight="1" x14ac:dyDescent="0.2">
      <c r="A34" s="5" t="s">
        <v>24</v>
      </c>
      <c r="B34" s="45">
        <f t="shared" ref="B34:N34" si="16">B25/B28</f>
        <v>0.56633134234517446</v>
      </c>
      <c r="C34" s="45">
        <f t="shared" si="16"/>
        <v>0.50475737392959086</v>
      </c>
      <c r="D34" s="45">
        <f t="shared" si="16"/>
        <v>0.50955302366345312</v>
      </c>
      <c r="E34" s="45">
        <f t="shared" si="16"/>
        <v>0.50887290167865706</v>
      </c>
      <c r="F34" s="45">
        <f t="shared" si="16"/>
        <v>0.51077184054283287</v>
      </c>
      <c r="G34" s="45">
        <f t="shared" si="16"/>
        <v>0.50280600637039286</v>
      </c>
      <c r="H34" s="45">
        <f t="shared" si="16"/>
        <v>0.51407299800254225</v>
      </c>
      <c r="I34" s="45">
        <f t="shared" si="16"/>
        <v>0.52338642078792963</v>
      </c>
      <c r="J34" s="45">
        <f t="shared" si="16"/>
        <v>0.52258897289323247</v>
      </c>
      <c r="K34" s="45">
        <f t="shared" si="16"/>
        <v>0.51243034719245606</v>
      </c>
      <c r="L34" s="45">
        <f t="shared" si="16"/>
        <v>0.5331292761973353</v>
      </c>
      <c r="M34" s="45">
        <f t="shared" si="16"/>
        <v>0.53249948738978881</v>
      </c>
      <c r="N34" s="45">
        <f t="shared" si="16"/>
        <v>0.52002662499276497</v>
      </c>
    </row>
    <row r="35" spans="1:14" x14ac:dyDescent="0.2">
      <c r="A35" s="5" t="s">
        <v>1</v>
      </c>
      <c r="B35" s="45">
        <f t="shared" ref="B35:N35" si="17">B26/B28</f>
        <v>0.27019805092738131</v>
      </c>
      <c r="C35" s="45">
        <f>C26/C28</f>
        <v>0.25911830003171582</v>
      </c>
      <c r="D35" s="45">
        <f t="shared" si="17"/>
        <v>0.26765994741454863</v>
      </c>
      <c r="E35" s="45">
        <f t="shared" si="17"/>
        <v>0.26890487609912073</v>
      </c>
      <c r="F35" s="45">
        <f t="shared" si="17"/>
        <v>0.27430025445292622</v>
      </c>
      <c r="G35" s="45">
        <f t="shared" si="17"/>
        <v>0.28545426967996362</v>
      </c>
      <c r="H35" s="45">
        <f t="shared" si="17"/>
        <v>0.27074632286181222</v>
      </c>
      <c r="I35" s="45">
        <f t="shared" si="17"/>
        <v>0.27041072925398157</v>
      </c>
      <c r="J35" s="45">
        <f t="shared" si="17"/>
        <v>0.2664576802507837</v>
      </c>
      <c r="K35" s="45">
        <f t="shared" si="17"/>
        <v>0.27753964852121732</v>
      </c>
      <c r="L35" s="45">
        <f t="shared" si="17"/>
        <v>0.26737486496218943</v>
      </c>
      <c r="M35" s="45">
        <f t="shared" si="17"/>
        <v>0.26737748615952428</v>
      </c>
      <c r="N35" s="45">
        <f t="shared" si="17"/>
        <v>0.27050413844996235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s="8" customFormat="1" x14ac:dyDescent="0.2">
      <c r="A37" s="10" t="s">
        <v>12</v>
      </c>
      <c r="B37" s="191">
        <f>SUM(B31:B36)</f>
        <v>1</v>
      </c>
      <c r="C37" s="191">
        <f>SUM(C31:C36)</f>
        <v>1</v>
      </c>
      <c r="D37" s="191">
        <f>SUM(D31:D36)</f>
        <v>1</v>
      </c>
      <c r="E37" s="191">
        <f>SUM(E31:E36)</f>
        <v>1</v>
      </c>
      <c r="F37" s="191">
        <f>SUM(F31:F36)</f>
        <v>1</v>
      </c>
      <c r="G37" s="191">
        <f t="shared" ref="G37:H37" si="18">SUM(G31:G36)</f>
        <v>1</v>
      </c>
      <c r="H37" s="191">
        <f t="shared" si="18"/>
        <v>1</v>
      </c>
      <c r="I37" s="191">
        <f>SUM(I31:I36)</f>
        <v>1</v>
      </c>
      <c r="J37" s="191">
        <f>SUM(J31:J36)</f>
        <v>1</v>
      </c>
      <c r="K37" s="191">
        <f>SUM(K31:K36)</f>
        <v>1</v>
      </c>
      <c r="L37" s="191">
        <f>SUM(L31:L36)</f>
        <v>1</v>
      </c>
      <c r="M37" s="191">
        <f>SUM(M31:M36)</f>
        <v>1</v>
      </c>
      <c r="N37" s="191">
        <f t="shared" ref="M37:N37" si="19">SUM(N31:N36)</f>
        <v>1</v>
      </c>
    </row>
    <row r="38" spans="1:14" ht="2.4500000000000002" customHeight="1" x14ac:dyDescent="0.2">
      <c r="A38" s="11"/>
      <c r="B38" s="95" t="s">
        <v>26</v>
      </c>
      <c r="C38" s="95" t="s">
        <v>27</v>
      </c>
      <c r="D38" s="95" t="s">
        <v>35</v>
      </c>
      <c r="E38" s="95" t="s">
        <v>36</v>
      </c>
      <c r="F38" s="95" t="s">
        <v>37</v>
      </c>
      <c r="G38" s="95" t="s">
        <v>28</v>
      </c>
      <c r="H38" s="95" t="s">
        <v>29</v>
      </c>
      <c r="I38" s="95" t="s">
        <v>30</v>
      </c>
      <c r="J38" s="95" t="s">
        <v>31</v>
      </c>
      <c r="K38" s="95" t="s">
        <v>32</v>
      </c>
      <c r="L38" s="95" t="s">
        <v>33</v>
      </c>
      <c r="M38" s="95" t="s">
        <v>34</v>
      </c>
      <c r="N38" s="11"/>
    </row>
    <row r="39" spans="1:14" x14ac:dyDescent="0.2">
      <c r="A39" s="16" t="s">
        <v>10</v>
      </c>
      <c r="B39" s="197" t="s">
        <v>73</v>
      </c>
      <c r="C39" s="197" t="s">
        <v>74</v>
      </c>
      <c r="D39" s="197" t="s">
        <v>75</v>
      </c>
      <c r="E39" s="197" t="s">
        <v>76</v>
      </c>
      <c r="F39" s="197" t="s">
        <v>77</v>
      </c>
      <c r="G39" s="197" t="s">
        <v>78</v>
      </c>
      <c r="H39" s="197" t="s">
        <v>79</v>
      </c>
      <c r="I39" s="197" t="s">
        <v>80</v>
      </c>
      <c r="J39" s="197" t="s">
        <v>81</v>
      </c>
      <c r="K39" s="197" t="s">
        <v>82</v>
      </c>
      <c r="L39" s="197" t="s">
        <v>83</v>
      </c>
      <c r="M39" s="197" t="s">
        <v>84</v>
      </c>
      <c r="N39" s="4" t="s">
        <v>0</v>
      </c>
    </row>
    <row r="40" spans="1:14" x14ac:dyDescent="0.2">
      <c r="A40" s="5" t="s">
        <v>8</v>
      </c>
      <c r="B40" s="170">
        <f t="shared" ref="B40:N40" si="20">B3/B22</f>
        <v>362.26666666666665</v>
      </c>
      <c r="C40" s="170">
        <f t="shared" si="20"/>
        <v>360.64736842105265</v>
      </c>
      <c r="D40" s="170">
        <f t="shared" si="20"/>
        <v>361.76626086956526</v>
      </c>
      <c r="E40" s="170">
        <f t="shared" si="20"/>
        <v>361.32925170068029</v>
      </c>
      <c r="F40" s="171">
        <f t="shared" si="20"/>
        <v>363.0112676056338</v>
      </c>
      <c r="G40" s="171">
        <f t="shared" si="20"/>
        <v>361.94238410596029</v>
      </c>
      <c r="H40" s="171">
        <f t="shared" si="20"/>
        <v>361.4209677419355</v>
      </c>
      <c r="I40" s="171">
        <f t="shared" si="20"/>
        <v>362.53521126760563</v>
      </c>
      <c r="J40" s="171">
        <f t="shared" si="20"/>
        <v>361.85379876796713</v>
      </c>
      <c r="K40" s="171">
        <f t="shared" si="20"/>
        <v>362.9910447761194</v>
      </c>
      <c r="L40" s="171">
        <f t="shared" si="20"/>
        <v>367.5427251732101</v>
      </c>
      <c r="M40" s="171">
        <f t="shared" si="20"/>
        <v>360.47980997624694</v>
      </c>
      <c r="N40" s="171">
        <f t="shared" si="20"/>
        <v>362.21735656065209</v>
      </c>
    </row>
    <row r="41" spans="1:14" x14ac:dyDescent="0.2">
      <c r="A41" s="5" t="s">
        <v>9</v>
      </c>
      <c r="B41" s="170">
        <f t="shared" ref="B41:N41" si="21">B4/B23</f>
        <v>348.40000000000003</v>
      </c>
      <c r="C41" s="170">
        <f t="shared" si="21"/>
        <v>349.33530201342279</v>
      </c>
      <c r="D41" s="170">
        <f t="shared" si="21"/>
        <v>349.64428571428567</v>
      </c>
      <c r="E41" s="170">
        <f t="shared" si="21"/>
        <v>349.49045383411578</v>
      </c>
      <c r="F41" s="171">
        <f t="shared" si="21"/>
        <v>350.85352112676048</v>
      </c>
      <c r="G41" s="171">
        <f t="shared" si="21"/>
        <v>350.49879518072294</v>
      </c>
      <c r="H41" s="171">
        <f t="shared" si="21"/>
        <v>348.4</v>
      </c>
      <c r="I41" s="171">
        <f t="shared" si="21"/>
        <v>350.68085106382978</v>
      </c>
      <c r="J41" s="171">
        <f t="shared" si="21"/>
        <v>348.40000000000003</v>
      </c>
      <c r="K41" s="171">
        <f t="shared" si="21"/>
        <v>348.40000000000003</v>
      </c>
      <c r="L41" s="171">
        <f t="shared" si="21"/>
        <v>349.62676056338034</v>
      </c>
      <c r="M41" s="171">
        <f t="shared" si="21"/>
        <v>349.95189309576836</v>
      </c>
      <c r="N41" s="171">
        <f t="shared" si="21"/>
        <v>349.54845669763262</v>
      </c>
    </row>
    <row r="42" spans="1:14" x14ac:dyDescent="0.2">
      <c r="A42" s="5" t="s">
        <v>23</v>
      </c>
      <c r="B42" s="170">
        <f t="shared" ref="B42:N42" si="22">B5/B24</f>
        <v>351.48318584070796</v>
      </c>
      <c r="C42" s="170">
        <f t="shared" si="22"/>
        <v>348.40000000000003</v>
      </c>
      <c r="D42" s="170">
        <f t="shared" si="22"/>
        <v>348.40000000000003</v>
      </c>
      <c r="E42" s="170">
        <f t="shared" si="22"/>
        <v>348.40000000000003</v>
      </c>
      <c r="F42" s="171">
        <f t="shared" si="22"/>
        <v>348.40000000000003</v>
      </c>
      <c r="G42" s="171">
        <f t="shared" si="22"/>
        <v>348.40000000000003</v>
      </c>
      <c r="H42" s="171">
        <f t="shared" si="22"/>
        <v>348.40000000000003</v>
      </c>
      <c r="I42" s="171">
        <f t="shared" si="22"/>
        <v>348.4</v>
      </c>
      <c r="J42" s="171">
        <f t="shared" si="22"/>
        <v>348.4</v>
      </c>
      <c r="K42" s="171">
        <f t="shared" si="22"/>
        <v>348.4</v>
      </c>
      <c r="L42" s="171">
        <f t="shared" si="22"/>
        <v>351.65607476635518</v>
      </c>
      <c r="M42" s="171">
        <f t="shared" si="22"/>
        <v>348.39999999999992</v>
      </c>
      <c r="N42" s="171">
        <f t="shared" si="22"/>
        <v>348.85100323624596</v>
      </c>
    </row>
    <row r="43" spans="1:14" x14ac:dyDescent="0.2">
      <c r="A43" s="5" t="s">
        <v>24</v>
      </c>
      <c r="B43" s="170">
        <f t="shared" ref="B43:N43" si="23">B6/B25</f>
        <v>372.58245906189285</v>
      </c>
      <c r="C43" s="170">
        <f t="shared" si="23"/>
        <v>372.7946151429469</v>
      </c>
      <c r="D43" s="170">
        <f t="shared" si="23"/>
        <v>372.62751289989677</v>
      </c>
      <c r="E43" s="170">
        <f t="shared" si="23"/>
        <v>372.67778825007849</v>
      </c>
      <c r="F43" s="171">
        <f t="shared" si="23"/>
        <v>372.97150448356035</v>
      </c>
      <c r="G43" s="171">
        <f t="shared" si="23"/>
        <v>372.98174962292609</v>
      </c>
      <c r="H43" s="171">
        <f t="shared" si="23"/>
        <v>372.64811727304834</v>
      </c>
      <c r="I43" s="171">
        <f t="shared" si="23"/>
        <v>372.57465727098008</v>
      </c>
      <c r="J43" s="171">
        <f t="shared" si="23"/>
        <v>372.12242766407905</v>
      </c>
      <c r="K43" s="171">
        <f t="shared" si="23"/>
        <v>372.6376244249268</v>
      </c>
      <c r="L43" s="171">
        <f t="shared" si="23"/>
        <v>373.11585950692336</v>
      </c>
      <c r="M43" s="171">
        <f t="shared" si="23"/>
        <v>372.28956488255682</v>
      </c>
      <c r="N43" s="171">
        <f t="shared" si="23"/>
        <v>372.67743391396294</v>
      </c>
    </row>
    <row r="44" spans="1:14" x14ac:dyDescent="0.2">
      <c r="A44" s="5" t="s">
        <v>1</v>
      </c>
      <c r="B44" s="170">
        <f t="shared" ref="B44:N44" si="24">B7/B26</f>
        <v>366.08272251308898</v>
      </c>
      <c r="C44" s="170">
        <f t="shared" si="24"/>
        <v>366.12264381884944</v>
      </c>
      <c r="D44" s="170">
        <f t="shared" si="24"/>
        <v>367.03333333333336</v>
      </c>
      <c r="E44" s="170">
        <f t="shared" si="24"/>
        <v>365.1438763376932</v>
      </c>
      <c r="F44" s="171">
        <f t="shared" si="24"/>
        <v>367.04378478664194</v>
      </c>
      <c r="G44" s="171">
        <f t="shared" si="24"/>
        <v>366.21248671625932</v>
      </c>
      <c r="H44" s="171">
        <f t="shared" si="24"/>
        <v>365.52407780013414</v>
      </c>
      <c r="I44" s="171">
        <f t="shared" si="24"/>
        <v>368.21915685058894</v>
      </c>
      <c r="J44" s="171">
        <f t="shared" si="24"/>
        <v>367.25494809688581</v>
      </c>
      <c r="K44" s="171">
        <f t="shared" si="24"/>
        <v>367.85984555984555</v>
      </c>
      <c r="L44" s="171">
        <f t="shared" si="24"/>
        <v>366.58599326599324</v>
      </c>
      <c r="M44" s="171">
        <f t="shared" si="24"/>
        <v>366.51426380368099</v>
      </c>
      <c r="N44" s="171">
        <f t="shared" si="24"/>
        <v>366.5991655076495</v>
      </c>
    </row>
    <row r="45" spans="1:14" ht="13.5" customHeight="1" x14ac:dyDescent="0.2">
      <c r="A45" s="5"/>
      <c r="B45" s="170"/>
      <c r="C45" s="170"/>
      <c r="D45" s="170"/>
      <c r="E45" s="170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4" s="13" customFormat="1" x14ac:dyDescent="0.2">
      <c r="A46" s="93" t="s">
        <v>10</v>
      </c>
      <c r="B46" s="158">
        <f t="shared" ref="B46:I46" si="25">B9/B28</f>
        <v>368.33373153096505</v>
      </c>
      <c r="C46" s="172">
        <f t="shared" si="25"/>
        <v>366.59696479543294</v>
      </c>
      <c r="D46" s="172">
        <f t="shared" si="25"/>
        <v>367.20190709903591</v>
      </c>
      <c r="E46" s="172">
        <f>E9/E28</f>
        <v>366.58362909672258</v>
      </c>
      <c r="F46" s="173">
        <f>F9/F28</f>
        <v>367.70866836301963</v>
      </c>
      <c r="G46" s="173">
        <f t="shared" si="25"/>
        <v>367.2965266191415</v>
      </c>
      <c r="H46" s="173">
        <f t="shared" si="25"/>
        <v>366.67434537860896</v>
      </c>
      <c r="I46" s="173">
        <f t="shared" si="25"/>
        <v>367.82336630343667</v>
      </c>
      <c r="J46" s="173">
        <f>J9/J28</f>
        <v>367.02931218882537</v>
      </c>
      <c r="K46" s="173">
        <f>K9/K28</f>
        <v>367.2685512216031</v>
      </c>
      <c r="L46" s="173">
        <f>L9/L28</f>
        <v>368.11981634857761</v>
      </c>
      <c r="M46" s="173">
        <f t="shared" ref="M46:N46" si="26">M9/M28</f>
        <v>367.15017428747177</v>
      </c>
      <c r="N46" s="173">
        <f t="shared" si="26"/>
        <v>367.31987063726342</v>
      </c>
    </row>
    <row r="47" spans="1:14" ht="11.25" customHeight="1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81B9-385D-4596-AD99-B0F40F2F504A}">
  <dimension ref="A1:N34"/>
  <sheetViews>
    <sheetView topLeftCell="D1" zoomScale="118" zoomScaleNormal="118" zoomScalePageLayoutView="110" workbookViewId="0">
      <selection activeCell="L34" sqref="L34"/>
    </sheetView>
  </sheetViews>
  <sheetFormatPr defaultColWidth="9.140625" defaultRowHeight="11.25" x14ac:dyDescent="0.2"/>
  <cols>
    <col min="1" max="1" width="12.42578125" style="3" customWidth="1"/>
    <col min="2" max="2" width="12" style="1" bestFit="1" customWidth="1"/>
    <col min="3" max="3" width="12.42578125" style="1" bestFit="1" customWidth="1"/>
    <col min="4" max="4" width="12" style="1" bestFit="1" customWidth="1"/>
    <col min="5" max="6" width="12.85546875" style="1" bestFit="1" customWidth="1"/>
    <col min="7" max="7" width="14.140625" style="1" bestFit="1" customWidth="1"/>
    <col min="8" max="11" width="12" style="1" bestFit="1" customWidth="1"/>
    <col min="12" max="13" width="12.42578125" style="1" bestFit="1" customWidth="1"/>
    <col min="14" max="14" width="12.85546875" style="1" bestFit="1" customWidth="1"/>
    <col min="15" max="16384" width="9.140625" style="1"/>
  </cols>
  <sheetData>
    <row r="1" spans="1:14" x14ac:dyDescent="0.2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2" customFormat="1" x14ac:dyDescent="0.2">
      <c r="A2" s="17" t="s">
        <v>2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5" t="s">
        <v>8</v>
      </c>
      <c r="B3" s="143"/>
      <c r="C3" s="143">
        <f>+'[1]Nov 2022'!$J$16</f>
        <v>658788</v>
      </c>
      <c r="D3" s="143">
        <f>+'[1]Dec 2022'!$J$16</f>
        <v>455821.6</v>
      </c>
      <c r="E3" s="143">
        <f>+'[1]Jan 2023'!$J$16</f>
        <v>547924</v>
      </c>
      <c r="F3" s="143">
        <f>+'[1]Feb 2023'!$J$16</f>
        <v>461364.79999999993</v>
      </c>
      <c r="G3" s="143">
        <f>+'[1]Mar 2023'!$J$16</f>
        <v>530441.6</v>
      </c>
      <c r="H3" s="143">
        <f>+'[1]Apr 2023'!$J$16</f>
        <v>421709.6</v>
      </c>
      <c r="I3" s="143">
        <f>+'[1]May 2023'!$J$20</f>
        <v>524045.6</v>
      </c>
      <c r="J3" s="143">
        <f>+'[1]Jun 2023'!$J$20</f>
        <v>434075.20000000007</v>
      </c>
      <c r="K3" s="143">
        <f>+'[1]Jul 2023'!$J$20</f>
        <v>353912</v>
      </c>
      <c r="L3" s="143">
        <f>+'[1]Aug 2023'!$J$20</f>
        <v>436207.19999999995</v>
      </c>
      <c r="M3" s="143">
        <f>+'[1]Sep 2023'!$J$20</f>
        <v>374379.20000000007</v>
      </c>
      <c r="N3" s="144">
        <f>SUM(B3:M3)</f>
        <v>5198668.8000000007</v>
      </c>
    </row>
    <row r="4" spans="1:14" x14ac:dyDescent="0.2">
      <c r="A4" s="5" t="s">
        <v>23</v>
      </c>
      <c r="B4" s="143">
        <f>+'[3]OCT 2022'!$J$18</f>
        <v>675059.59999999986</v>
      </c>
      <c r="C4" s="143">
        <f>+'[3]NOV 2022'!$J$17</f>
        <v>637740</v>
      </c>
      <c r="D4" s="143">
        <f>+'[3]DEC 2022'!$J$18</f>
        <v>544204.80000000005</v>
      </c>
      <c r="E4" s="143">
        <f>+'[3]JAN 2023'!$J$18</f>
        <v>530505.20000000007</v>
      </c>
      <c r="F4" s="143">
        <f>+'[3]FEB 2023'!$J$18</f>
        <v>524836.4</v>
      </c>
      <c r="G4" s="143">
        <f>+'[3]MAR 2023'!$J$18</f>
        <v>594279.20000000007</v>
      </c>
      <c r="H4" s="143">
        <f>+'[3]APR 2023'!$J$18</f>
        <v>535701.6</v>
      </c>
      <c r="I4" s="143">
        <f>+'[3]MAY 2023'!$J$18</f>
        <v>547039.19999999995</v>
      </c>
      <c r="J4" s="143">
        <f>+'[3]JUN 2023'!$J$18</f>
        <v>487044.4</v>
      </c>
      <c r="K4" s="143">
        <f>+'[3]JUL 2023'!$J$18</f>
        <v>416184.4</v>
      </c>
      <c r="L4" s="143">
        <f>+'[3]AUG 2023'!$J$18</f>
        <v>478541.19999999995</v>
      </c>
      <c r="M4" s="143">
        <f>+'[3]SEP 2023'!$J$18</f>
        <v>412405.19999999995</v>
      </c>
      <c r="N4" s="144">
        <f>SUM(B4:M4)</f>
        <v>6383541.2000000011</v>
      </c>
    </row>
    <row r="5" spans="1:14" x14ac:dyDescent="0.2">
      <c r="A5" s="5" t="s">
        <v>1</v>
      </c>
      <c r="B5" s="143">
        <f>+'[5]OCT 2022'!$J$16</f>
        <v>3300668.8</v>
      </c>
      <c r="C5" s="143">
        <f>+'[5]NOV 2022'!$J$16</f>
        <v>3068208</v>
      </c>
      <c r="D5" s="143">
        <f>+'[5]DEC 2022'!$J$16</f>
        <v>3020160</v>
      </c>
      <c r="E5" s="143">
        <f>+'[5]JAN 2023'!$J$16</f>
        <v>3282364.8</v>
      </c>
      <c r="F5" s="143">
        <f>+'[5]FEB 2023'!$J$16</f>
        <v>3261315.2</v>
      </c>
      <c r="G5" s="143">
        <f>+'[5]MAR 2023'!$J$16</f>
        <v>3881820.8</v>
      </c>
      <c r="H5" s="143">
        <f>+'[5]APR 2023'!$J$16</f>
        <v>3196793.5999999996</v>
      </c>
      <c r="I5" s="143">
        <f>+'[5]MAY 2023'!$J$16</f>
        <v>3742710.4</v>
      </c>
      <c r="J5" s="143">
        <f>+'[5]JUN 2023'!$J$16</f>
        <v>3373427.2</v>
      </c>
      <c r="K5" s="143">
        <f>+'[5]JUL 2023'!$J$16</f>
        <v>3016956.8</v>
      </c>
      <c r="L5" s="143">
        <f>+'[5]AUG 2023'!$J$16</f>
        <v>3610464</v>
      </c>
      <c r="M5" s="143">
        <f>+'[5]SEP 2023'!$J$16</f>
        <v>3157897.6</v>
      </c>
      <c r="N5" s="144">
        <f t="shared" ref="N5" si="0">SUM(B5:M5)</f>
        <v>39912787.200000003</v>
      </c>
    </row>
    <row r="6" spans="1:14" ht="11.45" customHeight="1" x14ac:dyDescent="0.2">
      <c r="A6" s="6" t="s">
        <v>5</v>
      </c>
      <c r="B6" s="158">
        <f>SUM(B4:B5)</f>
        <v>3975728.3999999994</v>
      </c>
      <c r="C6" s="158">
        <f>SUM(C3:C5)</f>
        <v>4364736</v>
      </c>
      <c r="D6" s="158">
        <f t="shared" ref="D6" si="1">SUM(D3:D5)</f>
        <v>4020186.4</v>
      </c>
      <c r="E6" s="158">
        <f>SUM(E3:E5)</f>
        <v>4360794</v>
      </c>
      <c r="F6" s="158">
        <f>SUM(F3:F5)</f>
        <v>4247516.4000000004</v>
      </c>
      <c r="G6" s="158">
        <f t="shared" ref="G6" si="2">SUM(G3:G5)</f>
        <v>5006541.5999999996</v>
      </c>
      <c r="H6" s="158">
        <f>SUM(H3:H5)</f>
        <v>4154204.8</v>
      </c>
      <c r="I6" s="158">
        <f>SUM(I3:I5)</f>
        <v>4813795.1999999993</v>
      </c>
      <c r="J6" s="158">
        <f>SUM(J3:J5)</f>
        <v>4294546.8000000007</v>
      </c>
      <c r="K6" s="158">
        <f>SUM(K3:K5)</f>
        <v>3787053.1999999997</v>
      </c>
      <c r="L6" s="158">
        <f t="shared" ref="L6" si="3">SUM(L3:L5)</f>
        <v>4525212.4000000004</v>
      </c>
      <c r="M6" s="158">
        <f t="shared" ref="M6" si="4">SUM(M3:M5)</f>
        <v>3944682</v>
      </c>
      <c r="N6" s="157">
        <f>SUM(N3:N5)</f>
        <v>51494997.200000003</v>
      </c>
    </row>
    <row r="7" spans="1:14" ht="14.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x14ac:dyDescent="0.2">
      <c r="A8" s="16" t="s">
        <v>6</v>
      </c>
      <c r="B8" s="197" t="s">
        <v>73</v>
      </c>
      <c r="C8" s="197" t="s">
        <v>74</v>
      </c>
      <c r="D8" s="197" t="s">
        <v>75</v>
      </c>
      <c r="E8" s="197" t="s">
        <v>76</v>
      </c>
      <c r="F8" s="197" t="s">
        <v>77</v>
      </c>
      <c r="G8" s="197" t="s">
        <v>78</v>
      </c>
      <c r="H8" s="197" t="s">
        <v>79</v>
      </c>
      <c r="I8" s="197" t="s">
        <v>80</v>
      </c>
      <c r="J8" s="197" t="s">
        <v>81</v>
      </c>
      <c r="K8" s="197" t="s">
        <v>82</v>
      </c>
      <c r="L8" s="197" t="s">
        <v>83</v>
      </c>
      <c r="M8" s="197" t="s">
        <v>84</v>
      </c>
      <c r="N8" s="4" t="s">
        <v>0</v>
      </c>
    </row>
    <row r="9" spans="1:14" x14ac:dyDescent="0.2">
      <c r="A9" s="5" t="s">
        <v>8</v>
      </c>
      <c r="B9" s="44"/>
      <c r="C9" s="45">
        <f>C3/C6</f>
        <v>0.15093421457792636</v>
      </c>
      <c r="D9" s="45">
        <f t="shared" ref="D9:M9" si="5">D3/D6</f>
        <v>0.11338320034115831</v>
      </c>
      <c r="E9" s="45">
        <f t="shared" si="5"/>
        <v>0.12564776047664714</v>
      </c>
      <c r="F9" s="45">
        <f t="shared" si="5"/>
        <v>0.10861989844229911</v>
      </c>
      <c r="G9" s="45">
        <f t="shared" si="5"/>
        <v>0.10594970388341525</v>
      </c>
      <c r="H9" s="45">
        <f t="shared" si="5"/>
        <v>0.10151391669471857</v>
      </c>
      <c r="I9" s="45">
        <f t="shared" si="5"/>
        <v>0.10886329356097245</v>
      </c>
      <c r="J9" s="45">
        <f t="shared" si="5"/>
        <v>0.10107590398130019</v>
      </c>
      <c r="K9" s="45">
        <f t="shared" si="5"/>
        <v>9.3453136597077643E-2</v>
      </c>
      <c r="L9" s="45">
        <f t="shared" si="5"/>
        <v>9.6394856515464311E-2</v>
      </c>
      <c r="M9" s="45">
        <f t="shared" si="5"/>
        <v>9.4907320792905508E-2</v>
      </c>
      <c r="N9" s="45">
        <f>N3/N6</f>
        <v>0.10095483217154153</v>
      </c>
    </row>
    <row r="10" spans="1:14" x14ac:dyDescent="0.2">
      <c r="A10" s="5" t="s">
        <v>23</v>
      </c>
      <c r="B10" s="45">
        <f>B4/B6</f>
        <v>0.16979520029587533</v>
      </c>
      <c r="C10" s="45">
        <f t="shared" ref="C10:E10" si="6">C4/C6</f>
        <v>0.146111929793692</v>
      </c>
      <c r="D10" s="45">
        <f t="shared" si="6"/>
        <v>0.13536805159084167</v>
      </c>
      <c r="E10" s="45">
        <f t="shared" si="6"/>
        <v>0.12165335028437484</v>
      </c>
      <c r="F10" s="45">
        <f t="shared" ref="F10:M10" si="7">F4/F6</f>
        <v>0.12356312502995868</v>
      </c>
      <c r="G10" s="45">
        <f t="shared" si="7"/>
        <v>0.11870054170727357</v>
      </c>
      <c r="H10" s="45">
        <f t="shared" si="7"/>
        <v>0.12895406601041914</v>
      </c>
      <c r="I10" s="45">
        <f t="shared" si="7"/>
        <v>0.11363989893047383</v>
      </c>
      <c r="J10" s="45">
        <f t="shared" si="7"/>
        <v>0.11340996446935912</v>
      </c>
      <c r="K10" s="45">
        <f t="shared" si="7"/>
        <v>0.10989663414287396</v>
      </c>
      <c r="L10" s="45">
        <f t="shared" si="7"/>
        <v>0.10574999750287963</v>
      </c>
      <c r="M10" s="45">
        <f t="shared" si="7"/>
        <v>0.10454713459792195</v>
      </c>
      <c r="N10" s="45">
        <f>N4/N6</f>
        <v>0.12396429841926471</v>
      </c>
    </row>
    <row r="11" spans="1:14" x14ac:dyDescent="0.2">
      <c r="A11" s="5" t="s">
        <v>1</v>
      </c>
      <c r="B11" s="44">
        <f>+B5/B6</f>
        <v>0.83020479970412475</v>
      </c>
      <c r="C11" s="44">
        <f>C5/C6</f>
        <v>0.70295385562838164</v>
      </c>
      <c r="D11" s="44">
        <f t="shared" ref="D11:M11" si="8">+D5/D6</f>
        <v>0.75124874806800002</v>
      </c>
      <c r="E11" s="44">
        <f t="shared" si="8"/>
        <v>0.75269888923897799</v>
      </c>
      <c r="F11" s="44">
        <f t="shared" si="8"/>
        <v>0.76781697652774217</v>
      </c>
      <c r="G11" s="44">
        <f t="shared" si="8"/>
        <v>0.7753497544093112</v>
      </c>
      <c r="H11" s="44">
        <f t="shared" si="8"/>
        <v>0.7695320172948622</v>
      </c>
      <c r="I11" s="44">
        <f t="shared" si="8"/>
        <v>0.77749680750855388</v>
      </c>
      <c r="J11" s="44">
        <f t="shared" si="8"/>
        <v>0.78551413154934058</v>
      </c>
      <c r="K11" s="44">
        <f t="shared" si="8"/>
        <v>0.79665022926004847</v>
      </c>
      <c r="L11" s="44">
        <f t="shared" si="8"/>
        <v>0.79785514598165597</v>
      </c>
      <c r="M11" s="44">
        <f t="shared" si="8"/>
        <v>0.8005455446091726</v>
      </c>
      <c r="N11" s="45">
        <f>N5/N6</f>
        <v>0.77508086940919385</v>
      </c>
    </row>
    <row r="12" spans="1:14" ht="12" thickBot="1" x14ac:dyDescent="0.25">
      <c r="A12" s="19" t="s">
        <v>12</v>
      </c>
      <c r="B12" s="189">
        <f>SUM(B10+B11)</f>
        <v>1</v>
      </c>
      <c r="C12" s="189">
        <f>SUM(C9:C11)</f>
        <v>1</v>
      </c>
      <c r="D12" s="189">
        <f>SUM(D9:D11)</f>
        <v>1</v>
      </c>
      <c r="E12" s="189">
        <f>SUM(E9:E11)</f>
        <v>1</v>
      </c>
      <c r="F12" s="189">
        <f>SUM(F9:F11)</f>
        <v>1</v>
      </c>
      <c r="G12" s="189">
        <f t="shared" ref="G12:M12" si="9">SUM(G9:G11)</f>
        <v>1</v>
      </c>
      <c r="H12" s="189">
        <f t="shared" si="9"/>
        <v>0.99999999999999989</v>
      </c>
      <c r="I12" s="189">
        <f>SUM(I9:I11)</f>
        <v>1.0000000000000002</v>
      </c>
      <c r="J12" s="189">
        <f t="shared" si="9"/>
        <v>0.99999999999999989</v>
      </c>
      <c r="K12" s="189">
        <f>SUM(K9:K11)</f>
        <v>1</v>
      </c>
      <c r="L12" s="189">
        <f t="shared" si="9"/>
        <v>0.99999999999999989</v>
      </c>
      <c r="M12" s="189">
        <f t="shared" si="9"/>
        <v>1</v>
      </c>
      <c r="N12" s="189">
        <f>SUM(N9:N11)</f>
        <v>1</v>
      </c>
    </row>
    <row r="13" spans="1:14" ht="15.6" customHeight="1" x14ac:dyDescent="0.2"/>
    <row r="14" spans="1:14" ht="13.35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x14ac:dyDescent="0.2">
      <c r="A15" s="16" t="s">
        <v>19</v>
      </c>
      <c r="B15" s="197" t="s">
        <v>73</v>
      </c>
      <c r="C15" s="197" t="s">
        <v>74</v>
      </c>
      <c r="D15" s="197" t="s">
        <v>75</v>
      </c>
      <c r="E15" s="197" t="s">
        <v>76</v>
      </c>
      <c r="F15" s="197" t="s">
        <v>77</v>
      </c>
      <c r="G15" s="197" t="s">
        <v>78</v>
      </c>
      <c r="H15" s="197" t="s">
        <v>79</v>
      </c>
      <c r="I15" s="197" t="s">
        <v>80</v>
      </c>
      <c r="J15" s="197" t="s">
        <v>81</v>
      </c>
      <c r="K15" s="197" t="s">
        <v>82</v>
      </c>
      <c r="L15" s="197" t="s">
        <v>83</v>
      </c>
      <c r="M15" s="197" t="s">
        <v>84</v>
      </c>
      <c r="N15" s="4" t="s">
        <v>0</v>
      </c>
    </row>
    <row r="16" spans="1:14" x14ac:dyDescent="0.2">
      <c r="A16" s="5" t="s">
        <v>8</v>
      </c>
      <c r="B16" s="7"/>
      <c r="C16" s="7">
        <f>+'[1]Nov 2022'!$I$16</f>
        <v>1538</v>
      </c>
      <c r="D16" s="7">
        <f>+'[1]Dec 2022'!$I$16</f>
        <v>1065</v>
      </c>
      <c r="E16" s="7">
        <f>+'[1]Jan 2023'!$I$16</f>
        <v>1281</v>
      </c>
      <c r="F16" s="7">
        <f>+'[1]Feb 2023'!$I$16</f>
        <v>1077</v>
      </c>
      <c r="G16" s="7">
        <f>+'[1]Mar 2023'!$I$16</f>
        <v>1240</v>
      </c>
      <c r="H16" s="7">
        <f>+'[1]Apr 2023'!$I$16</f>
        <v>987</v>
      </c>
      <c r="I16" s="7">
        <f>+'[1]May 2023'!$I$20</f>
        <v>1219</v>
      </c>
      <c r="J16" s="7">
        <f>+'[1]Jun 2023'!$I$20</f>
        <v>1016</v>
      </c>
      <c r="K16" s="7">
        <f>+'[1]Jul 2023'!$I$20</f>
        <v>826</v>
      </c>
      <c r="L16" s="7">
        <f>+'[1]Aug 2023'!$I$20</f>
        <v>1023</v>
      </c>
      <c r="M16" s="7">
        <f>+'[1]Sep 2023'!$I$20</f>
        <v>874</v>
      </c>
      <c r="N16" s="7">
        <f t="shared" ref="N16" si="10">SUM(B16:M16)</f>
        <v>12146</v>
      </c>
    </row>
    <row r="17" spans="1:14" x14ac:dyDescent="0.2">
      <c r="A17" s="5" t="s">
        <v>23</v>
      </c>
      <c r="B17" s="7">
        <f>+'[3]OCT 2022'!$I$18</f>
        <v>1429</v>
      </c>
      <c r="C17" s="7">
        <f>+'[3]NOV 2022'!$I$17</f>
        <v>1348</v>
      </c>
      <c r="D17" s="7">
        <f>+'[3]DEC 2022'!$I$18</f>
        <v>1150</v>
      </c>
      <c r="E17" s="7">
        <f>+'[3]JAN 2023'!$I$18</f>
        <v>1123</v>
      </c>
      <c r="F17" s="7">
        <f>+'[3]FEB 2023'!$I$18</f>
        <v>1109</v>
      </c>
      <c r="G17" s="7">
        <f>+'[3]MAR 2023'!$I$18</f>
        <v>1256</v>
      </c>
      <c r="H17" s="7">
        <f>+'[3]APR 2023'!$I$18</f>
        <v>1132</v>
      </c>
      <c r="I17" s="7">
        <f>+'[3]MAY 2023'!$I$18</f>
        <v>1152</v>
      </c>
      <c r="J17" s="7">
        <f>+'[3]JUN 2023'!$I$18</f>
        <v>1027</v>
      </c>
      <c r="K17" s="7">
        <f>+'[3]JUL 2023'!$I$18</f>
        <v>881</v>
      </c>
      <c r="L17" s="7">
        <f>+'[3]AUG 2023'!$I$18</f>
        <v>1011</v>
      </c>
      <c r="M17" s="7">
        <f>+'[3]SEP 2023'!$I$18</f>
        <v>872</v>
      </c>
      <c r="N17" s="7">
        <f>SUM(B17:M17)</f>
        <v>13490</v>
      </c>
    </row>
    <row r="18" spans="1:14" x14ac:dyDescent="0.2">
      <c r="A18" s="5" t="s">
        <v>1</v>
      </c>
      <c r="B18" s="7">
        <f>+'[5]OCT 2022'!$I$16</f>
        <v>7209</v>
      </c>
      <c r="C18" s="7">
        <f>+'[5]NOV 2022'!$I$16</f>
        <v>6696</v>
      </c>
      <c r="D18" s="7">
        <f>+'[5]DEC 2022'!$I$16</f>
        <v>6593</v>
      </c>
      <c r="E18" s="7">
        <f>+'[5]JAN 2023'!$I$16</f>
        <v>7158</v>
      </c>
      <c r="F18" s="7">
        <f>+'[5]FEB 2023'!$I$16</f>
        <v>7117</v>
      </c>
      <c r="G18" s="7">
        <f>+'[5]MAR 2023'!$I$16</f>
        <v>8469</v>
      </c>
      <c r="H18" s="7">
        <f>+'[5]APR 2023'!$I$16</f>
        <v>6975</v>
      </c>
      <c r="I18" s="7">
        <f>+'[5]MAY 2023'!$I$16</f>
        <v>8154</v>
      </c>
      <c r="J18" s="7">
        <f>+'[5]JUN 2023'!$I$16</f>
        <v>7351</v>
      </c>
      <c r="K18" s="7">
        <f>+'[5]JUL 2023'!$I$16</f>
        <v>6573</v>
      </c>
      <c r="L18" s="7">
        <f>+'[5]AUG 2023'!$I$16</f>
        <v>7870</v>
      </c>
      <c r="M18" s="7">
        <f>+'[5]SEP 2023'!$I$16</f>
        <v>6898</v>
      </c>
      <c r="N18" s="7">
        <f>SUM(B18:M18)</f>
        <v>87063</v>
      </c>
    </row>
    <row r="19" spans="1:14" ht="15" customHeight="1" x14ac:dyDescent="0.2">
      <c r="A19" s="6" t="s">
        <v>11</v>
      </c>
      <c r="B19" s="159">
        <f>SUM(B17:B18)</f>
        <v>8638</v>
      </c>
      <c r="C19" s="159">
        <f>SUM(C16:C18)</f>
        <v>9582</v>
      </c>
      <c r="D19" s="159">
        <f t="shared" ref="D19" si="11">SUM(D16:D18)</f>
        <v>8808</v>
      </c>
      <c r="E19" s="159">
        <f>SUM(E16:E18)</f>
        <v>9562</v>
      </c>
      <c r="F19" s="159">
        <f>SUM(F16:F18)</f>
        <v>9303</v>
      </c>
      <c r="G19" s="159">
        <f t="shared" ref="G19" si="12">SUM(G16:G18)</f>
        <v>10965</v>
      </c>
      <c r="H19" s="159">
        <f>SUM(H16:H18)</f>
        <v>9094</v>
      </c>
      <c r="I19" s="159">
        <f>SUM(I16:I18)</f>
        <v>10525</v>
      </c>
      <c r="J19" s="159">
        <f>SUM(J16:J18)</f>
        <v>9394</v>
      </c>
      <c r="K19" s="159">
        <f>SUM(K16:K18)</f>
        <v>8280</v>
      </c>
      <c r="L19" s="159">
        <f t="shared" ref="L19" si="13">SUM(L16:L18)</f>
        <v>9904</v>
      </c>
      <c r="M19" s="159">
        <f t="shared" ref="M19" si="14">SUM(M16:M18)</f>
        <v>8644</v>
      </c>
      <c r="N19" s="159">
        <f>SUM(N16:N18)</f>
        <v>112699</v>
      </c>
    </row>
    <row r="20" spans="1:14" ht="14.1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6" t="s">
        <v>20</v>
      </c>
      <c r="B21" s="197" t="s">
        <v>73</v>
      </c>
      <c r="C21" s="197" t="s">
        <v>74</v>
      </c>
      <c r="D21" s="197" t="s">
        <v>75</v>
      </c>
      <c r="E21" s="197" t="s">
        <v>76</v>
      </c>
      <c r="F21" s="197" t="s">
        <v>77</v>
      </c>
      <c r="G21" s="197" t="s">
        <v>78</v>
      </c>
      <c r="H21" s="197" t="s">
        <v>79</v>
      </c>
      <c r="I21" s="197" t="s">
        <v>80</v>
      </c>
      <c r="J21" s="197" t="s">
        <v>81</v>
      </c>
      <c r="K21" s="197" t="s">
        <v>82</v>
      </c>
      <c r="L21" s="197" t="s">
        <v>83</v>
      </c>
      <c r="M21" s="197" t="s">
        <v>84</v>
      </c>
      <c r="N21" s="4" t="s">
        <v>0</v>
      </c>
    </row>
    <row r="22" spans="1:14" x14ac:dyDescent="0.2">
      <c r="A22" s="5" t="s">
        <v>8</v>
      </c>
      <c r="B22" s="45"/>
      <c r="C22" s="45">
        <f>C16/C19</f>
        <v>0.16050928824879984</v>
      </c>
      <c r="D22" s="45">
        <f t="shared" ref="D22:M22" si="15">D16/D19</f>
        <v>0.12091280653950953</v>
      </c>
      <c r="E22" s="45">
        <f t="shared" si="15"/>
        <v>0.13396778916544655</v>
      </c>
      <c r="F22" s="45">
        <f t="shared" si="15"/>
        <v>0.11576910673976137</v>
      </c>
      <c r="G22" s="45">
        <f t="shared" si="15"/>
        <v>0.11308709530323757</v>
      </c>
      <c r="H22" s="45">
        <f t="shared" si="15"/>
        <v>0.10853309874642622</v>
      </c>
      <c r="I22" s="45">
        <f t="shared" si="15"/>
        <v>0.11581947743467934</v>
      </c>
      <c r="J22" s="45">
        <f t="shared" si="15"/>
        <v>0.10815414094102618</v>
      </c>
      <c r="K22" s="45">
        <f t="shared" si="15"/>
        <v>9.9758454106280189E-2</v>
      </c>
      <c r="L22" s="45">
        <f t="shared" si="15"/>
        <v>0.10329159935379645</v>
      </c>
      <c r="M22" s="45">
        <f t="shared" si="15"/>
        <v>0.1011105969458584</v>
      </c>
      <c r="N22" s="45">
        <f>N16/N19</f>
        <v>0.10777380455904667</v>
      </c>
    </row>
    <row r="23" spans="1:14" x14ac:dyDescent="0.2">
      <c r="A23" s="5" t="s">
        <v>23</v>
      </c>
      <c r="B23" s="45">
        <f t="shared" ref="B23:N23" si="16">B17/B19</f>
        <v>0.16543181291965733</v>
      </c>
      <c r="C23" s="45">
        <f t="shared" si="16"/>
        <v>0.14068044249634731</v>
      </c>
      <c r="D23" s="45">
        <f t="shared" si="16"/>
        <v>0.13056312443233425</v>
      </c>
      <c r="E23" s="45">
        <f t="shared" si="16"/>
        <v>0.11744404936205814</v>
      </c>
      <c r="F23" s="45">
        <f t="shared" si="16"/>
        <v>0.11920885735784156</v>
      </c>
      <c r="G23" s="45">
        <f t="shared" si="16"/>
        <v>0.11454628362973096</v>
      </c>
      <c r="H23" s="45">
        <f t="shared" si="16"/>
        <v>0.12447767758961953</v>
      </c>
      <c r="I23" s="45">
        <f t="shared" si="16"/>
        <v>0.10945368171021377</v>
      </c>
      <c r="J23" s="45">
        <f t="shared" si="16"/>
        <v>0.10932510112837981</v>
      </c>
      <c r="K23" s="45">
        <f t="shared" si="16"/>
        <v>0.10640096618357488</v>
      </c>
      <c r="L23" s="45">
        <f t="shared" si="16"/>
        <v>0.10207996768982229</v>
      </c>
      <c r="M23" s="45">
        <f t="shared" si="16"/>
        <v>0.1008792225821379</v>
      </c>
      <c r="N23" s="45">
        <f t="shared" si="16"/>
        <v>0.11969937621451832</v>
      </c>
    </row>
    <row r="24" spans="1:14" x14ac:dyDescent="0.2">
      <c r="A24" s="5" t="s">
        <v>1</v>
      </c>
      <c r="B24" s="45">
        <f>+B18/B19</f>
        <v>0.83456818708034264</v>
      </c>
      <c r="C24" s="45">
        <f>C18/C19</f>
        <v>0.6988102692548529</v>
      </c>
      <c r="D24" s="45">
        <f t="shared" ref="D24:M24" si="17">+D18/D19</f>
        <v>0.74852406902815627</v>
      </c>
      <c r="E24" s="45">
        <f t="shared" si="17"/>
        <v>0.74858816147249529</v>
      </c>
      <c r="F24" s="45">
        <f t="shared" si="17"/>
        <v>0.76502203590239704</v>
      </c>
      <c r="G24" s="45">
        <f t="shared" si="17"/>
        <v>0.77236662106703147</v>
      </c>
      <c r="H24" s="45">
        <f t="shared" si="17"/>
        <v>0.76698922366395428</v>
      </c>
      <c r="I24" s="45">
        <f t="shared" si="17"/>
        <v>0.7747268408551069</v>
      </c>
      <c r="J24" s="45">
        <f t="shared" si="17"/>
        <v>0.78252075793059395</v>
      </c>
      <c r="K24" s="45">
        <f t="shared" si="17"/>
        <v>0.79384057971014488</v>
      </c>
      <c r="L24" s="45">
        <f t="shared" si="17"/>
        <v>0.7946284329563813</v>
      </c>
      <c r="M24" s="45">
        <f t="shared" si="17"/>
        <v>0.79801018047200367</v>
      </c>
      <c r="N24" s="45">
        <f>N18/N19</f>
        <v>0.77252681922643507</v>
      </c>
    </row>
    <row r="25" spans="1:14" s="8" customFormat="1" x14ac:dyDescent="0.2">
      <c r="A25" s="10" t="s">
        <v>12</v>
      </c>
      <c r="B25" s="191">
        <f>SUM(B23+B24)</f>
        <v>1</v>
      </c>
      <c r="C25" s="191">
        <f>SUM(C22:C24)</f>
        <v>1</v>
      </c>
      <c r="D25" s="191">
        <f t="shared" ref="D25:M25" si="18">SUM(D22:D24)</f>
        <v>1</v>
      </c>
      <c r="E25" s="191">
        <f>SUM(E22:E24)</f>
        <v>1</v>
      </c>
      <c r="F25" s="191">
        <f>SUM(F22:F24)</f>
        <v>1</v>
      </c>
      <c r="G25" s="191">
        <f t="shared" si="18"/>
        <v>1</v>
      </c>
      <c r="H25" s="191">
        <f t="shared" si="18"/>
        <v>1</v>
      </c>
      <c r="I25" s="191">
        <f>SUM(I22:I24)</f>
        <v>1</v>
      </c>
      <c r="J25" s="191">
        <f>SUM(J22:J24)</f>
        <v>1</v>
      </c>
      <c r="K25" s="191">
        <f>SUM(K22:K24)</f>
        <v>1</v>
      </c>
      <c r="L25" s="191">
        <f t="shared" si="18"/>
        <v>1</v>
      </c>
      <c r="M25" s="191">
        <f t="shared" si="18"/>
        <v>1</v>
      </c>
      <c r="N25" s="191">
        <f>SUM(N22:N24)</f>
        <v>1</v>
      </c>
    </row>
    <row r="26" spans="1:14" ht="13.35" customHeight="1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1:14" x14ac:dyDescent="0.2">
      <c r="A27" s="16" t="s">
        <v>10</v>
      </c>
      <c r="B27" s="197" t="s">
        <v>73</v>
      </c>
      <c r="C27" s="197" t="s">
        <v>74</v>
      </c>
      <c r="D27" s="197" t="s">
        <v>75</v>
      </c>
      <c r="E27" s="197" t="s">
        <v>76</v>
      </c>
      <c r="F27" s="197" t="s">
        <v>77</v>
      </c>
      <c r="G27" s="197" t="s">
        <v>78</v>
      </c>
      <c r="H27" s="197" t="s">
        <v>79</v>
      </c>
      <c r="I27" s="197" t="s">
        <v>80</v>
      </c>
      <c r="J27" s="197" t="s">
        <v>81</v>
      </c>
      <c r="K27" s="197" t="s">
        <v>82</v>
      </c>
      <c r="L27" s="197" t="s">
        <v>83</v>
      </c>
      <c r="M27" s="197" t="s">
        <v>84</v>
      </c>
      <c r="N27" s="4" t="s">
        <v>0</v>
      </c>
    </row>
    <row r="28" spans="1:14" x14ac:dyDescent="0.2">
      <c r="A28" s="5" t="s">
        <v>8</v>
      </c>
      <c r="B28" s="170"/>
      <c r="C28" s="170">
        <f>+C3/C16</f>
        <v>428.34070221066321</v>
      </c>
      <c r="D28" s="170">
        <f t="shared" ref="D28:M28" si="19">+D3/D16</f>
        <v>428.00150234741784</v>
      </c>
      <c r="E28" s="170">
        <f t="shared" si="19"/>
        <v>427.73145979703355</v>
      </c>
      <c r="F28" s="170">
        <f t="shared" si="19"/>
        <v>428.3795728876508</v>
      </c>
      <c r="G28" s="170">
        <f t="shared" si="19"/>
        <v>427.77548387096772</v>
      </c>
      <c r="H28" s="170">
        <f t="shared" si="19"/>
        <v>427.26403242147921</v>
      </c>
      <c r="I28" s="170">
        <f t="shared" si="19"/>
        <v>429.89794913863818</v>
      </c>
      <c r="J28" s="170">
        <f t="shared" si="19"/>
        <v>427.23937007874025</v>
      </c>
      <c r="K28" s="170">
        <f t="shared" si="19"/>
        <v>428.46489104116222</v>
      </c>
      <c r="L28" s="170">
        <f t="shared" si="19"/>
        <v>426.4</v>
      </c>
      <c r="M28" s="170">
        <f t="shared" si="19"/>
        <v>428.35148741418772</v>
      </c>
      <c r="N28" s="171">
        <f>N3/N16</f>
        <v>428.01488555903182</v>
      </c>
    </row>
    <row r="29" spans="1:14" x14ac:dyDescent="0.2">
      <c r="A29" s="5" t="s">
        <v>1</v>
      </c>
      <c r="B29" s="170">
        <f>+B5/B18</f>
        <v>457.85390484117073</v>
      </c>
      <c r="C29" s="170">
        <f>+C5/C18</f>
        <v>458.21505376344084</v>
      </c>
      <c r="D29" s="170">
        <f t="shared" ref="D29:M29" si="20">+D5/D18</f>
        <v>458.08584862733204</v>
      </c>
      <c r="E29" s="170">
        <f t="shared" si="20"/>
        <v>458.5589270746018</v>
      </c>
      <c r="F29" s="170">
        <f t="shared" si="20"/>
        <v>458.24296754250389</v>
      </c>
      <c r="G29" s="170">
        <f t="shared" si="20"/>
        <v>458.35645294603847</v>
      </c>
      <c r="H29" s="170">
        <f t="shared" si="20"/>
        <v>458.32166308243723</v>
      </c>
      <c r="I29" s="170">
        <f t="shared" si="20"/>
        <v>459.00299239636985</v>
      </c>
      <c r="J29" s="170">
        <f t="shared" si="20"/>
        <v>458.90725071418859</v>
      </c>
      <c r="K29" s="170">
        <f t="shared" si="20"/>
        <v>458.99236269587703</v>
      </c>
      <c r="L29" s="170">
        <f t="shared" si="20"/>
        <v>458.76289707750954</v>
      </c>
      <c r="M29" s="170">
        <f t="shared" si="20"/>
        <v>457.79901420701651</v>
      </c>
      <c r="N29" s="171">
        <f>N5/N18</f>
        <v>458.43569828744705</v>
      </c>
    </row>
    <row r="30" spans="1:14" s="13" customFormat="1" x14ac:dyDescent="0.2">
      <c r="A30" s="93" t="s">
        <v>10</v>
      </c>
      <c r="B30" s="158">
        <f t="shared" ref="B30:M30" si="21">+B6/B19</f>
        <v>460.26029173419766</v>
      </c>
      <c r="C30" s="158">
        <f t="shared" si="21"/>
        <v>455.51408891671883</v>
      </c>
      <c r="D30" s="158">
        <f t="shared" si="21"/>
        <v>456.4244323342416</v>
      </c>
      <c r="E30" s="158">
        <f>+E6/E19</f>
        <v>456.0545910897302</v>
      </c>
      <c r="F30" s="158">
        <f>+F6/F19</f>
        <v>456.57491131892942</v>
      </c>
      <c r="G30" s="158">
        <f>+G6/G19</f>
        <v>456.59294117647056</v>
      </c>
      <c r="H30" s="158">
        <f>+H6/H19</f>
        <v>456.80721354739387</v>
      </c>
      <c r="I30" s="158">
        <f t="shared" si="21"/>
        <v>457.36771496437046</v>
      </c>
      <c r="J30" s="158">
        <f>+J6/J19</f>
        <v>457.15848413881207</v>
      </c>
      <c r="K30" s="158">
        <f t="shared" si="21"/>
        <v>457.37357487922702</v>
      </c>
      <c r="L30" s="158">
        <f>+L6/L19</f>
        <v>456.90755250403879</v>
      </c>
      <c r="M30" s="158">
        <f t="shared" si="21"/>
        <v>456.34914391485421</v>
      </c>
      <c r="N30" s="173">
        <f>N6/N19</f>
        <v>456.92505878490493</v>
      </c>
    </row>
    <row r="31" spans="1:14" ht="11.25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  <row r="34" spans="1:1" x14ac:dyDescent="0.2">
      <c r="A34" s="3" t="s">
        <v>69</v>
      </c>
    </row>
  </sheetData>
  <pageMargins left="0.45" right="0.45" top="0.5" bottom="0.5" header="0.3" footer="0.3"/>
  <pageSetup scale="90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C6" zoomScale="130" zoomScaleNormal="130" zoomScalePageLayoutView="110" workbookViewId="0">
      <selection activeCell="M4" sqref="M4"/>
    </sheetView>
  </sheetViews>
  <sheetFormatPr defaultColWidth="9.140625" defaultRowHeight="11.25" x14ac:dyDescent="0.2"/>
  <cols>
    <col min="1" max="1" width="11.5703125" style="3" customWidth="1"/>
    <col min="2" max="2" width="12" style="1" bestFit="1" customWidth="1"/>
    <col min="3" max="3" width="10.5703125" style="1" bestFit="1" customWidth="1"/>
    <col min="4" max="5" width="12" style="1" bestFit="1" customWidth="1"/>
    <col min="6" max="11" width="10.5703125" style="1" bestFit="1" customWidth="1"/>
    <col min="12" max="12" width="11.140625" style="1" bestFit="1" customWidth="1"/>
    <col min="13" max="13" width="12.42578125" style="1" bestFit="1" customWidth="1"/>
    <col min="14" max="14" width="12" style="1" bestFit="1" customWidth="1"/>
    <col min="15" max="16384" width="9.140625" style="1"/>
  </cols>
  <sheetData>
    <row r="1" spans="1:14" x14ac:dyDescent="0.2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3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5" t="s">
        <v>8</v>
      </c>
      <c r="B3" s="143">
        <f>+'[1]Oct 2022'!$J$18</f>
        <v>62790</v>
      </c>
      <c r="C3" s="143">
        <f>+'[1]Nov 2022'!$J$24</f>
        <v>72118.8</v>
      </c>
      <c r="D3" s="143">
        <f>+'[1]Dec 2022'!$J$24</f>
        <v>78936</v>
      </c>
      <c r="E3" s="143">
        <f>+'[1]Jan 2023'!$J$24</f>
        <v>62431.199999999997</v>
      </c>
      <c r="F3" s="143">
        <f>+'[1]Feb 2023'!$J$24</f>
        <v>64225.2</v>
      </c>
      <c r="G3" s="143">
        <f>+'[1]Mar 2023'!$J$24</f>
        <v>74630.399999999994</v>
      </c>
      <c r="H3" s="143">
        <f>+'[1]Apr 2023'!$J$24</f>
        <v>51667.199999999997</v>
      </c>
      <c r="I3" s="143">
        <f>+'[1]May 2023'!$J$28</f>
        <v>58843.199999999997</v>
      </c>
      <c r="J3" s="143">
        <f>+'[1]Jun 2023'!$J$28</f>
        <v>64942.8</v>
      </c>
      <c r="K3" s="143">
        <f>+'[1]Jul 2023'!$J$28</f>
        <v>48079.199999999997</v>
      </c>
      <c r="L3" s="143">
        <f>+'[1]Aug 2023'!$J$28</f>
        <v>59919.600000000006</v>
      </c>
      <c r="M3" s="143">
        <f>+'[1]Sep 2023'!$J$28</f>
        <v>48079.199999999997</v>
      </c>
      <c r="N3" s="144">
        <f>SUM(B3:M3)</f>
        <v>746662.79999999993</v>
      </c>
    </row>
    <row r="4" spans="1:14" x14ac:dyDescent="0.2">
      <c r="A4" s="5" t="s">
        <v>9</v>
      </c>
      <c r="B4" s="143">
        <f>+'[2]Oct 2022'!$J$17</f>
        <v>94158.48</v>
      </c>
      <c r="C4" s="143">
        <f>+'[2]Nov 2022'!$J$17</f>
        <v>106691.52</v>
      </c>
      <c r="D4" s="143">
        <f>+'[2]Dec 2022'!$J$17</f>
        <v>82910.87999999999</v>
      </c>
      <c r="E4" s="143">
        <f>+'[2]Jan 2023'!$J$17</f>
        <v>90302.16</v>
      </c>
      <c r="F4" s="143">
        <f>+'[2]Feb 2023'!$J$17</f>
        <v>85803.12000000001</v>
      </c>
      <c r="G4" s="143">
        <f>+'[2]Mar 2023'!$J$17</f>
        <v>79054.559999999998</v>
      </c>
      <c r="H4" s="143">
        <f>+'[2]Apr 2023'!$J$17</f>
        <v>82268.160000000003</v>
      </c>
      <c r="I4" s="143">
        <f>+'[2]May 2023'!$J$18</f>
        <v>83874.960000000006</v>
      </c>
      <c r="J4" s="143">
        <f>+'[2]Jun 2023'!$J$18</f>
        <v>89980.800000000003</v>
      </c>
      <c r="K4" s="143">
        <f>+'[2]Jul 2023'!$J$18</f>
        <v>65557.440000000002</v>
      </c>
      <c r="L4" s="143">
        <f>+'[2]Aug 2023'!$J$18</f>
        <v>72948.719999999987</v>
      </c>
      <c r="M4" s="143">
        <f>+'[2]Sep 2023'!$J$18</f>
        <v>70699.200000000012</v>
      </c>
      <c r="N4" s="144">
        <f t="shared" ref="N4:N7" si="0">SUM(B4:M4)</f>
        <v>1004250</v>
      </c>
    </row>
    <row r="5" spans="1:14" x14ac:dyDescent="0.2">
      <c r="A5" s="5" t="s">
        <v>23</v>
      </c>
      <c r="B5" s="143">
        <f>+'[3]OCT 2022'!$J$24</f>
        <v>4353.4399999999996</v>
      </c>
      <c r="C5" s="143">
        <f>+'[3]NOV 2022'!$J$23</f>
        <v>4353.4399999999996</v>
      </c>
      <c r="D5" s="143">
        <f>+'[3]DEC 2022'!$J$24</f>
        <v>4975.3599999999997</v>
      </c>
      <c r="E5" s="143">
        <f>+'[3]JAN 2023'!$J$24</f>
        <v>4042.48</v>
      </c>
      <c r="F5" s="143">
        <f>+'[3]FEB 2023'!$J$24</f>
        <v>3109.6</v>
      </c>
      <c r="G5" s="143">
        <f>+'[3]MAR 2023'!$J$24</f>
        <v>4353.4399999999996</v>
      </c>
      <c r="H5" s="143">
        <f>+'[3]APR 2023'!$J$24</f>
        <v>1865.7599999999998</v>
      </c>
      <c r="I5" s="143">
        <f>+'[3]MAY 2023'!$J$24</f>
        <v>2176.7199999999998</v>
      </c>
      <c r="J5" s="143">
        <f>+'[3]JUN 2023'!$J$24</f>
        <v>4975.3599999999997</v>
      </c>
      <c r="K5" s="143">
        <f>+'[3]JUL 2023'!$J$24</f>
        <v>2798.64</v>
      </c>
      <c r="L5" s="143">
        <f>+'[3]AUG 2023'!$J$24</f>
        <v>2176.7199999999998</v>
      </c>
      <c r="M5" s="143">
        <f>+'[3]SEP 2023'!$J$24</f>
        <v>3109.6</v>
      </c>
      <c r="N5" s="144">
        <f>SUM(B5:M5)</f>
        <v>42290.55999999999</v>
      </c>
    </row>
    <row r="6" spans="1:14" ht="22.5" x14ac:dyDescent="0.2">
      <c r="A6" s="5" t="s">
        <v>24</v>
      </c>
      <c r="B6" s="143">
        <f>+'[4]OCT 2022'!$J$20</f>
        <v>312388.32</v>
      </c>
      <c r="C6" s="143">
        <f>+'[4]NOV 2022'!$J$17</f>
        <v>311700.24</v>
      </c>
      <c r="D6" s="143">
        <f>+'[4]DEC 2022'!$J$17</f>
        <v>306883.68</v>
      </c>
      <c r="E6" s="143">
        <f>+'[4]JAN 2023'!$J$17</f>
        <v>272823.71999999997</v>
      </c>
      <c r="F6" s="143">
        <f>+'[4]FEB 2023'!$J$17</f>
        <v>279016.43999999994</v>
      </c>
      <c r="G6" s="143">
        <f>+'[4]MAR 2023'!$J$17</f>
        <v>334750.92</v>
      </c>
      <c r="H6" s="143">
        <f>+'[4]APR 2023'!$J$17</f>
        <v>290369.76</v>
      </c>
      <c r="I6" s="143">
        <f>+'[4]MAY 2023'!$J$17</f>
        <v>300346.92000000004</v>
      </c>
      <c r="J6" s="143">
        <f>+'[4]JUN 2023'!$J$17</f>
        <v>252525.36000000002</v>
      </c>
      <c r="K6" s="143">
        <f>+'[4]JUL 2023'!$J$17</f>
        <v>226378.32</v>
      </c>
      <c r="L6" s="143">
        <f>+'[4]AUG 2023'!$J$17</f>
        <v>284865.12</v>
      </c>
      <c r="M6" s="143">
        <f>+'[4]SEP 2023'!$J$17</f>
        <v>236011.44</v>
      </c>
      <c r="N6" s="144">
        <f t="shared" si="0"/>
        <v>3408060.2399999998</v>
      </c>
    </row>
    <row r="7" spans="1:14" x14ac:dyDescent="0.2">
      <c r="A7" s="5" t="s">
        <v>1</v>
      </c>
      <c r="B7" s="143">
        <f>+'[5]OCT 2022'!$J$22</f>
        <v>39491.919999999998</v>
      </c>
      <c r="C7" s="143">
        <f>+'[5]NOV 2022'!$J$22</f>
        <v>44778.240000000005</v>
      </c>
      <c r="D7" s="143">
        <f>+'[5]DEC 2022'!$J$22</f>
        <v>40735.760000000002</v>
      </c>
      <c r="E7" s="143">
        <f>+'[5]JAN 2023'!$J$22</f>
        <v>42290.559999999998</v>
      </c>
      <c r="F7" s="143">
        <f>+'[5]FEB 2023'!$J$22</f>
        <v>39180.959999999999</v>
      </c>
      <c r="G7" s="143">
        <f>+'[5]MAR 2023'!$J$22</f>
        <v>49442.64</v>
      </c>
      <c r="H7" s="143">
        <f>+'[5]APR 2023'!$J$22</f>
        <v>36693.279999999999</v>
      </c>
      <c r="I7" s="143">
        <f>+'[5]MAY 2023'!$J$22</f>
        <v>33583.68</v>
      </c>
      <c r="J7" s="143">
        <f>+'[5]JUN 2023'!$J$22</f>
        <v>34516.559999999998</v>
      </c>
      <c r="K7" s="143">
        <f>+'[5]JUL 2023'!$J$22</f>
        <v>27675.439999999999</v>
      </c>
      <c r="L7" s="143">
        <f>+'[5]AUG 2023'!$J$22</f>
        <v>31717.919999999998</v>
      </c>
      <c r="M7" s="143">
        <f>+'[5]SEP 2023'!$J$22</f>
        <v>23632.959999999999</v>
      </c>
      <c r="N7" s="144">
        <f t="shared" si="0"/>
        <v>443739.92</v>
      </c>
    </row>
    <row r="8" spans="1:14" x14ac:dyDescent="0.2">
      <c r="A8" s="5"/>
      <c r="B8" s="144"/>
      <c r="C8" s="144"/>
      <c r="D8" s="144"/>
      <c r="E8" s="144"/>
      <c r="F8" s="144"/>
      <c r="G8" s="144"/>
      <c r="H8" s="143"/>
      <c r="I8" s="144"/>
      <c r="J8" s="144"/>
      <c r="K8" s="144"/>
      <c r="L8" s="143"/>
      <c r="M8" s="144"/>
      <c r="N8" s="144"/>
    </row>
    <row r="9" spans="1:14" x14ac:dyDescent="0.2">
      <c r="A9" s="6" t="s">
        <v>5</v>
      </c>
      <c r="B9" s="157">
        <f>SUM(B3:B8)</f>
        <v>513182.16</v>
      </c>
      <c r="C9" s="157">
        <f>SUM(C3:C8)</f>
        <v>539642.24</v>
      </c>
      <c r="D9" s="157">
        <f>SUM(D3:D8)</f>
        <v>514441.68</v>
      </c>
      <c r="E9" s="158">
        <f>SUM(E3:E8)</f>
        <v>471890.11999999994</v>
      </c>
      <c r="F9" s="157">
        <f>SUM(F3:F8)</f>
        <v>471335.32</v>
      </c>
      <c r="G9" s="158">
        <f t="shared" ref="G9:H9" si="1">SUM(G3:G8)</f>
        <v>542231.96</v>
      </c>
      <c r="H9" s="158">
        <f t="shared" si="1"/>
        <v>462864.16000000003</v>
      </c>
      <c r="I9" s="157">
        <f>SUM(I3:I8)</f>
        <v>478825.48000000004</v>
      </c>
      <c r="J9" s="157">
        <f>SUM(J3:J8)</f>
        <v>446940.88</v>
      </c>
      <c r="K9" s="157">
        <f>SUM(K3:K8)</f>
        <v>370489.04</v>
      </c>
      <c r="L9" s="157">
        <f>SUM(L3:L8)</f>
        <v>451628.08</v>
      </c>
      <c r="M9" s="158">
        <f>SUM(M3:M8)</f>
        <v>381532.4</v>
      </c>
      <c r="N9" s="157">
        <f t="shared" ref="N9" si="2">SUM(N3:N8)</f>
        <v>5645003.5199999996</v>
      </c>
    </row>
    <row r="10" spans="1:14" ht="10.3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7" t="s">
        <v>73</v>
      </c>
      <c r="C11" s="197" t="s">
        <v>74</v>
      </c>
      <c r="D11" s="197" t="s">
        <v>75</v>
      </c>
      <c r="E11" s="197" t="s">
        <v>76</v>
      </c>
      <c r="F11" s="197" t="s">
        <v>77</v>
      </c>
      <c r="G11" s="197" t="s">
        <v>78</v>
      </c>
      <c r="H11" s="197" t="s">
        <v>79</v>
      </c>
      <c r="I11" s="197" t="s">
        <v>80</v>
      </c>
      <c r="J11" s="197" t="s">
        <v>81</v>
      </c>
      <c r="K11" s="197" t="s">
        <v>82</v>
      </c>
      <c r="L11" s="197" t="s">
        <v>83</v>
      </c>
      <c r="M11" s="197" t="s">
        <v>84</v>
      </c>
      <c r="N11" s="4" t="s">
        <v>0</v>
      </c>
    </row>
    <row r="12" spans="1:14" x14ac:dyDescent="0.2">
      <c r="A12" s="5" t="s">
        <v>8</v>
      </c>
      <c r="B12" s="44">
        <f t="shared" ref="B12:M12" si="3">B3/B9</f>
        <v>0.12235421433979701</v>
      </c>
      <c r="C12" s="45">
        <f t="shared" si="3"/>
        <v>0.13364187354940935</v>
      </c>
      <c r="D12" s="45">
        <f t="shared" si="3"/>
        <v>0.15344013338888093</v>
      </c>
      <c r="E12" s="45">
        <f t="shared" si="3"/>
        <v>0.13230029058459628</v>
      </c>
      <c r="F12" s="45">
        <f t="shared" si="3"/>
        <v>0.13626222622145098</v>
      </c>
      <c r="G12" s="45">
        <f t="shared" si="3"/>
        <v>0.13763556098758914</v>
      </c>
      <c r="H12" s="45">
        <f t="shared" si="3"/>
        <v>0.11162497437693165</v>
      </c>
      <c r="I12" s="45">
        <f t="shared" si="3"/>
        <v>0.12289070331010787</v>
      </c>
      <c r="J12" s="45">
        <f t="shared" si="3"/>
        <v>0.14530512402445711</v>
      </c>
      <c r="K12" s="45">
        <f t="shared" si="3"/>
        <v>0.12977225992974042</v>
      </c>
      <c r="L12" s="45">
        <f t="shared" si="3"/>
        <v>0.13267465565914327</v>
      </c>
      <c r="M12" s="45">
        <f t="shared" si="3"/>
        <v>0.12601603428699631</v>
      </c>
      <c r="N12" s="45">
        <f>N3/N9</f>
        <v>0.13226967837214032</v>
      </c>
    </row>
    <row r="13" spans="1:14" x14ac:dyDescent="0.2">
      <c r="A13" s="5" t="s">
        <v>9</v>
      </c>
      <c r="B13" s="44">
        <f t="shared" ref="B13:N13" si="4">B4/B9</f>
        <v>0.18347964395332839</v>
      </c>
      <c r="C13" s="45">
        <f t="shared" si="4"/>
        <v>0.19770787401668188</v>
      </c>
      <c r="D13" s="45">
        <f t="shared" si="4"/>
        <v>0.16116672350498504</v>
      </c>
      <c r="E13" s="45">
        <f t="shared" si="4"/>
        <v>0.19136268417740981</v>
      </c>
      <c r="F13" s="45">
        <f t="shared" si="4"/>
        <v>0.18204262731679011</v>
      </c>
      <c r="G13" s="45">
        <f t="shared" si="4"/>
        <v>0.14579472593242199</v>
      </c>
      <c r="H13" s="45">
        <f t="shared" si="4"/>
        <v>0.17773715726877623</v>
      </c>
      <c r="I13" s="45">
        <f t="shared" si="4"/>
        <v>0.17516812179669303</v>
      </c>
      <c r="J13" s="45">
        <f t="shared" si="4"/>
        <v>0.20132595613093168</v>
      </c>
      <c r="K13" s="45">
        <f t="shared" si="4"/>
        <v>0.1769483923195137</v>
      </c>
      <c r="L13" s="45">
        <f t="shared" si="4"/>
        <v>0.16152388044605195</v>
      </c>
      <c r="M13" s="45">
        <f t="shared" si="4"/>
        <v>0.18530326651157283</v>
      </c>
      <c r="N13" s="45">
        <f t="shared" si="4"/>
        <v>0.17790068623376165</v>
      </c>
    </row>
    <row r="14" spans="1:14" x14ac:dyDescent="0.2">
      <c r="A14" s="5" t="s">
        <v>23</v>
      </c>
      <c r="B14" s="44">
        <f t="shared" ref="B14:N14" si="5">B5/B9</f>
        <v>8.4832255275592589E-3</v>
      </c>
      <c r="C14" s="45">
        <f t="shared" si="5"/>
        <v>8.0672706421202299E-3</v>
      </c>
      <c r="D14" s="45">
        <f t="shared" si="5"/>
        <v>9.6713781045112829E-3</v>
      </c>
      <c r="E14" s="45">
        <f t="shared" si="5"/>
        <v>8.5665705397688779E-3</v>
      </c>
      <c r="F14" s="45">
        <f t="shared" si="5"/>
        <v>6.5974262230125251E-3</v>
      </c>
      <c r="G14" s="45">
        <f t="shared" si="5"/>
        <v>8.0287410576093676E-3</v>
      </c>
      <c r="H14" s="45">
        <f t="shared" si="5"/>
        <v>4.0309018525003099E-3</v>
      </c>
      <c r="I14" s="45">
        <f t="shared" si="5"/>
        <v>4.545956911064966E-3</v>
      </c>
      <c r="J14" s="45">
        <f t="shared" si="5"/>
        <v>1.1132031601137045E-2</v>
      </c>
      <c r="K14" s="45">
        <f t="shared" si="5"/>
        <v>7.5539076675520548E-3</v>
      </c>
      <c r="L14" s="45">
        <f t="shared" si="5"/>
        <v>4.8197180299329474E-3</v>
      </c>
      <c r="M14" s="45">
        <f t="shared" si="5"/>
        <v>8.1502907747808568E-3</v>
      </c>
      <c r="N14" s="45">
        <f t="shared" si="5"/>
        <v>7.4916800051880207E-3</v>
      </c>
    </row>
    <row r="15" spans="1:14" ht="22.5" x14ac:dyDescent="0.2">
      <c r="A15" s="5" t="s">
        <v>24</v>
      </c>
      <c r="B15" s="44">
        <f t="shared" ref="B15:N15" si="6">B6/B9</f>
        <v>0.60872794175074207</v>
      </c>
      <c r="C15" s="45">
        <f t="shared" si="6"/>
        <v>0.57760534090140903</v>
      </c>
      <c r="D15" s="45">
        <f t="shared" si="6"/>
        <v>0.59653735677093656</v>
      </c>
      <c r="E15" s="45">
        <f t="shared" si="6"/>
        <v>0.57815094751295071</v>
      </c>
      <c r="F15" s="45">
        <f t="shared" si="6"/>
        <v>0.59197014982878848</v>
      </c>
      <c r="G15" s="45">
        <f t="shared" si="6"/>
        <v>0.61735741286810175</v>
      </c>
      <c r="H15" s="45">
        <f t="shared" si="6"/>
        <v>0.627332563402619</v>
      </c>
      <c r="I15" s="45">
        <f t="shared" si="6"/>
        <v>0.62725759706856044</v>
      </c>
      <c r="J15" s="45">
        <f t="shared" si="6"/>
        <v>0.56500841901058596</v>
      </c>
      <c r="K15" s="45">
        <f t="shared" si="6"/>
        <v>0.61102568648184574</v>
      </c>
      <c r="L15" s="45">
        <f t="shared" si="6"/>
        <v>0.63075156885727734</v>
      </c>
      <c r="M15" s="45">
        <f t="shared" si="6"/>
        <v>0.61858819853831548</v>
      </c>
      <c r="N15" s="45">
        <f t="shared" si="6"/>
        <v>0.60373040121682686</v>
      </c>
    </row>
    <row r="16" spans="1:14" x14ac:dyDescent="0.2">
      <c r="A16" s="5" t="s">
        <v>1</v>
      </c>
      <c r="B16" s="44">
        <f t="shared" ref="B16:N16" si="7">B7/B9</f>
        <v>7.6954974428573283E-2</v>
      </c>
      <c r="C16" s="45">
        <f t="shared" si="7"/>
        <v>8.2977640890379539E-2</v>
      </c>
      <c r="D16" s="45">
        <f t="shared" si="7"/>
        <v>7.9184408230686135E-2</v>
      </c>
      <c r="E16" s="45">
        <f t="shared" si="7"/>
        <v>8.9619507185274408E-2</v>
      </c>
      <c r="F16" s="45">
        <f t="shared" si="7"/>
        <v>8.3127570409957816E-2</v>
      </c>
      <c r="G16" s="45">
        <f t="shared" si="7"/>
        <v>9.118355915427781E-2</v>
      </c>
      <c r="H16" s="45">
        <f t="shared" si="7"/>
        <v>7.9274403099172761E-2</v>
      </c>
      <c r="I16" s="45">
        <f t="shared" si="7"/>
        <v>7.013762091357377E-2</v>
      </c>
      <c r="J16" s="45">
        <f t="shared" si="7"/>
        <v>7.7228469232888244E-2</v>
      </c>
      <c r="K16" s="45">
        <f t="shared" si="7"/>
        <v>7.4699753601348104E-2</v>
      </c>
      <c r="L16" s="45">
        <f t="shared" si="7"/>
        <v>7.0230177007594388E-2</v>
      </c>
      <c r="M16" s="45">
        <f t="shared" si="7"/>
        <v>6.1942209888334508E-2</v>
      </c>
      <c r="N16" s="45">
        <f t="shared" si="7"/>
        <v>7.8607554172083136E-2</v>
      </c>
    </row>
    <row r="17" spans="1:14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2" thickBot="1" x14ac:dyDescent="0.25">
      <c r="A18" s="12" t="s">
        <v>12</v>
      </c>
      <c r="B18" s="189">
        <f>SUM(B12:B17)</f>
        <v>0.99999999999999989</v>
      </c>
      <c r="C18" s="189">
        <f>SUM(C12:C17)</f>
        <v>1</v>
      </c>
      <c r="D18" s="189">
        <f>SUM(D12:D17)</f>
        <v>1</v>
      </c>
      <c r="E18" s="189">
        <f>SUM(E12:E17)</f>
        <v>1</v>
      </c>
      <c r="F18" s="189">
        <f>SUM(F12:F17)</f>
        <v>0.99999999999999989</v>
      </c>
      <c r="G18" s="189">
        <f t="shared" ref="G18:H18" si="8">SUM(G12:G17)</f>
        <v>1</v>
      </c>
      <c r="H18" s="189">
        <f t="shared" si="8"/>
        <v>1</v>
      </c>
      <c r="I18" s="189">
        <f>SUM(I12:I17)</f>
        <v>1</v>
      </c>
      <c r="J18" s="189">
        <f>SUM(J12:J17)</f>
        <v>1</v>
      </c>
      <c r="K18" s="189">
        <f>SUM(K12:K17)</f>
        <v>1</v>
      </c>
      <c r="L18" s="189">
        <f>SUM(L12:L17)</f>
        <v>0.99999999999999989</v>
      </c>
      <c r="M18" s="189">
        <f>SUM(M12:M17)</f>
        <v>1</v>
      </c>
      <c r="N18" s="189">
        <f t="shared" ref="N18" si="9">SUM(N12:N17)</f>
        <v>0.99999999999999989</v>
      </c>
    </row>
    <row r="19" spans="1:14" ht="14.1" customHeight="1" x14ac:dyDescent="0.2"/>
    <row r="20" spans="1:14" ht="11.1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x14ac:dyDescent="0.2">
      <c r="A21" s="16" t="s">
        <v>19</v>
      </c>
      <c r="B21" s="197" t="s">
        <v>73</v>
      </c>
      <c r="C21" s="197" t="s">
        <v>74</v>
      </c>
      <c r="D21" s="197" t="s">
        <v>75</v>
      </c>
      <c r="E21" s="197" t="s">
        <v>76</v>
      </c>
      <c r="F21" s="197" t="s">
        <v>77</v>
      </c>
      <c r="G21" s="197" t="s">
        <v>78</v>
      </c>
      <c r="H21" s="197" t="s">
        <v>79</v>
      </c>
      <c r="I21" s="197" t="s">
        <v>80</v>
      </c>
      <c r="J21" s="197" t="s">
        <v>81</v>
      </c>
      <c r="K21" s="197" t="s">
        <v>82</v>
      </c>
      <c r="L21" s="197" t="s">
        <v>83</v>
      </c>
      <c r="M21" s="197" t="s">
        <v>84</v>
      </c>
      <c r="N21" s="4" t="s">
        <v>0</v>
      </c>
    </row>
    <row r="22" spans="1:14" x14ac:dyDescent="0.2">
      <c r="A22" s="5" t="s">
        <v>8</v>
      </c>
      <c r="B22" s="7">
        <f>+'[1]Oct 2022'!$I$18</f>
        <v>175</v>
      </c>
      <c r="C22" s="7">
        <f>+'[1]Nov 2022'!$I$24</f>
        <v>201</v>
      </c>
      <c r="D22" s="7">
        <f>+'[1]Dec 2022'!$I$24</f>
        <v>220</v>
      </c>
      <c r="E22" s="7">
        <f>+'[1]Jan 2023'!$I$24</f>
        <v>173</v>
      </c>
      <c r="F22" s="7">
        <f>+'[1]Feb 2023'!$I$24</f>
        <v>177</v>
      </c>
      <c r="G22" s="7">
        <f>+'[1]Mar 2023'!$I$24</f>
        <v>208</v>
      </c>
      <c r="H22" s="7">
        <f>+'[1]Apr 2023'!$I$24</f>
        <v>142</v>
      </c>
      <c r="I22" s="7">
        <f>+'[1]May 2023'!$I$28</f>
        <v>164</v>
      </c>
      <c r="J22" s="7">
        <f>+'[1]Jun 2023'!$I$28</f>
        <v>180</v>
      </c>
      <c r="K22" s="7">
        <f>+'[1]Jul 2023'!$I$28</f>
        <v>134</v>
      </c>
      <c r="L22" s="7">
        <f>+'[1]Aug 2023'!$I$28</f>
        <v>167</v>
      </c>
      <c r="M22" s="7">
        <f>+'[1]Sep 2023'!$I$28</f>
        <v>134</v>
      </c>
      <c r="N22" s="7">
        <f t="shared" ref="N22:N26" si="10">SUM(B22:M22)</f>
        <v>2075</v>
      </c>
    </row>
    <row r="23" spans="1:14" x14ac:dyDescent="0.2">
      <c r="A23" s="5" t="s">
        <v>9</v>
      </c>
      <c r="B23" s="7">
        <f>+'[2]Oct 2022'!$I$17</f>
        <v>291</v>
      </c>
      <c r="C23" s="7">
        <f>+'[2]Nov 2022'!$I$17</f>
        <v>328</v>
      </c>
      <c r="D23" s="7">
        <f>+'[2]Dec 2022'!$I$17</f>
        <v>258</v>
      </c>
      <c r="E23" s="7">
        <f>+'[2]Jan 2023'!$I$17</f>
        <v>279</v>
      </c>
      <c r="F23" s="7">
        <f>+'[2]Feb 2023'!$I$17</f>
        <v>267</v>
      </c>
      <c r="G23" s="7">
        <f>+'[2]Mar 2023'!$I$17</f>
        <v>246</v>
      </c>
      <c r="H23" s="7">
        <f>+'[2]Apr 2023'!$I$17</f>
        <v>253</v>
      </c>
      <c r="I23" s="7">
        <f>+'[2]May 2023'!$I$18</f>
        <v>257</v>
      </c>
      <c r="J23" s="7">
        <f>+'[2]Jun 2023'!$I$18</f>
        <v>280</v>
      </c>
      <c r="K23" s="7">
        <f>+'[2]Jul 2023'!$I$18</f>
        <v>204</v>
      </c>
      <c r="L23" s="7">
        <f>+'[2]Aug 2023'!$I$18</f>
        <v>227</v>
      </c>
      <c r="M23" s="7">
        <f>+'[2]Sep 2023'!$I$18</f>
        <v>220</v>
      </c>
      <c r="N23" s="7">
        <f t="shared" si="10"/>
        <v>3110</v>
      </c>
    </row>
    <row r="24" spans="1:14" x14ac:dyDescent="0.2">
      <c r="A24" s="5" t="s">
        <v>23</v>
      </c>
      <c r="B24" s="7">
        <f>+'[3]OCT 2022'!$I$24</f>
        <v>14</v>
      </c>
      <c r="C24" s="7">
        <f>+'[3]NOV 2022'!$I$23</f>
        <v>14</v>
      </c>
      <c r="D24" s="7">
        <f>+'[3]DEC 2022'!$I$24</f>
        <v>16</v>
      </c>
      <c r="E24" s="7">
        <f>+'[3]JAN 2023'!$I$24</f>
        <v>13</v>
      </c>
      <c r="F24" s="7">
        <f>+'[3]FEB 2023'!$I$24</f>
        <v>10</v>
      </c>
      <c r="G24" s="7">
        <f>+'[3]MAR 2023'!$I$24</f>
        <v>14</v>
      </c>
      <c r="H24" s="7">
        <f>+'[3]APR 2023'!$I$24</f>
        <v>6</v>
      </c>
      <c r="I24" s="7">
        <f>+'[3]MAY 2023'!$I$24</f>
        <v>7</v>
      </c>
      <c r="J24" s="7">
        <f>+'[3]JUN 2023'!$I$24</f>
        <v>16</v>
      </c>
      <c r="K24" s="7">
        <f>+'[3]JUL 2023'!$I$24</f>
        <v>9</v>
      </c>
      <c r="L24" s="7">
        <f>+'[3]AUG 2023'!$I$24</f>
        <v>7</v>
      </c>
      <c r="M24" s="7">
        <f>+'[3]SEP 2023'!$I$24</f>
        <v>10</v>
      </c>
      <c r="N24" s="7">
        <f>SUM(B24:M24)</f>
        <v>136</v>
      </c>
    </row>
    <row r="25" spans="1:14" ht="22.5" x14ac:dyDescent="0.2">
      <c r="A25" s="5" t="s">
        <v>24</v>
      </c>
      <c r="B25" s="7">
        <f>+'[4]OCT 2022'!$I$20</f>
        <v>906</v>
      </c>
      <c r="C25" s="7">
        <f>+'[4]NOV 2022'!$I$17</f>
        <v>906</v>
      </c>
      <c r="D25" s="7">
        <f>+'[4]DEC 2022'!$I$17</f>
        <v>892</v>
      </c>
      <c r="E25" s="7">
        <f>+'[4]JAN 2023'!$I$17</f>
        <v>789</v>
      </c>
      <c r="F25" s="7">
        <f>+'[4]FEB 2023'!$I$17</f>
        <v>807</v>
      </c>
      <c r="G25" s="7">
        <f>+'[4]MAR 2023'!$I$17</f>
        <v>971</v>
      </c>
      <c r="H25" s="7">
        <f>+'[4]APR 2023'!$I$17</f>
        <v>840</v>
      </c>
      <c r="I25" s="7">
        <f>+'[4]MAY 2023'!$I$17</f>
        <v>871</v>
      </c>
      <c r="J25" s="7">
        <f>+'[4]JUN 2023'!$I$17</f>
        <v>733</v>
      </c>
      <c r="K25" s="7">
        <f>+'[4]JUL 2023'!$I$17</f>
        <v>657</v>
      </c>
      <c r="L25" s="7">
        <f>+'[4]AUG 2023'!$I$17</f>
        <v>826</v>
      </c>
      <c r="M25" s="7">
        <f>+'[4]SEP 2023'!$I$17</f>
        <v>686</v>
      </c>
      <c r="N25" s="7">
        <f t="shared" si="10"/>
        <v>9884</v>
      </c>
    </row>
    <row r="26" spans="1:14" x14ac:dyDescent="0.2">
      <c r="A26" s="5" t="s">
        <v>1</v>
      </c>
      <c r="B26" s="7">
        <f>+'[5]OCT 2022'!$I$22</f>
        <v>126</v>
      </c>
      <c r="C26" s="7">
        <f>+'[5]NOV 2022'!$I$22</f>
        <v>144</v>
      </c>
      <c r="D26" s="7">
        <f>+'[5]DEC 2022'!$I$22</f>
        <v>129</v>
      </c>
      <c r="E26" s="7">
        <f>+'[5]JAN 2023'!$I$22</f>
        <v>136</v>
      </c>
      <c r="F26" s="7">
        <f>+'[5]FEB 2023'!$I$22</f>
        <v>122</v>
      </c>
      <c r="G26" s="7">
        <f>+'[5]MAR 2023'!$I$22</f>
        <v>158</v>
      </c>
      <c r="H26" s="7">
        <f>+'[5]APR 2023'!$I$22</f>
        <v>118</v>
      </c>
      <c r="I26" s="7">
        <f>+'[5]MAY 2023'!$I$22</f>
        <v>108</v>
      </c>
      <c r="J26" s="7">
        <f>+'[5]JUN 2023'!$I$22</f>
        <v>111</v>
      </c>
      <c r="K26" s="7">
        <f>+'[5]JUL 2023'!$I$22</f>
        <v>89</v>
      </c>
      <c r="L26" s="7">
        <f>+'[5]AUG 2023'!$I$22</f>
        <v>102</v>
      </c>
      <c r="M26" s="7">
        <f>+'[5]SEP 2023'!$I$22</f>
        <v>76</v>
      </c>
      <c r="N26" s="7">
        <f t="shared" si="10"/>
        <v>1419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59">
        <f>SUM(B22:B27)</f>
        <v>1512</v>
      </c>
      <c r="C28" s="159">
        <f>SUM(C22:C27)</f>
        <v>1593</v>
      </c>
      <c r="D28" s="159">
        <f>SUM(D22:D27)</f>
        <v>1515</v>
      </c>
      <c r="E28" s="159">
        <f>SUM(E22:E27)</f>
        <v>1390</v>
      </c>
      <c r="F28" s="159">
        <f>SUM(F22:F27)</f>
        <v>1383</v>
      </c>
      <c r="G28" s="159">
        <f t="shared" ref="G28:H28" si="11">SUM(G22:G27)</f>
        <v>1597</v>
      </c>
      <c r="H28" s="159">
        <f t="shared" si="11"/>
        <v>1359</v>
      </c>
      <c r="I28" s="159">
        <f>SUM(I22:I27)</f>
        <v>1407</v>
      </c>
      <c r="J28" s="159">
        <f>SUM(J22:J27)</f>
        <v>1320</v>
      </c>
      <c r="K28" s="159">
        <f>SUM(K22:K27)</f>
        <v>1093</v>
      </c>
      <c r="L28" s="159">
        <f>SUM(L22:L27)</f>
        <v>1329</v>
      </c>
      <c r="M28" s="159">
        <f>SUM(M22:M27)</f>
        <v>1126</v>
      </c>
      <c r="N28" s="159">
        <f t="shared" ref="N28" si="12">SUM(N22:N27)</f>
        <v>16624</v>
      </c>
    </row>
    <row r="29" spans="1:14" ht="11.4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x14ac:dyDescent="0.2">
      <c r="A30" s="16" t="s">
        <v>20</v>
      </c>
      <c r="B30" s="197" t="s">
        <v>73</v>
      </c>
      <c r="C30" s="197" t="s">
        <v>74</v>
      </c>
      <c r="D30" s="197" t="s">
        <v>75</v>
      </c>
      <c r="E30" s="197" t="s">
        <v>76</v>
      </c>
      <c r="F30" s="197" t="s">
        <v>77</v>
      </c>
      <c r="G30" s="197" t="s">
        <v>78</v>
      </c>
      <c r="H30" s="197" t="s">
        <v>79</v>
      </c>
      <c r="I30" s="197" t="s">
        <v>80</v>
      </c>
      <c r="J30" s="197" t="s">
        <v>81</v>
      </c>
      <c r="K30" s="197" t="s">
        <v>82</v>
      </c>
      <c r="L30" s="197" t="s">
        <v>83</v>
      </c>
      <c r="M30" s="197" t="s">
        <v>84</v>
      </c>
      <c r="N30" s="4" t="s">
        <v>0</v>
      </c>
    </row>
    <row r="31" spans="1:14" x14ac:dyDescent="0.2">
      <c r="A31" s="5" t="s">
        <v>8</v>
      </c>
      <c r="B31" s="45">
        <f t="shared" ref="B31:N31" si="13">B22/B28</f>
        <v>0.11574074074074074</v>
      </c>
      <c r="C31" s="45">
        <f t="shared" si="13"/>
        <v>0.12617702448210924</v>
      </c>
      <c r="D31" s="45">
        <f t="shared" si="13"/>
        <v>0.14521452145214522</v>
      </c>
      <c r="E31" s="45">
        <f t="shared" si="13"/>
        <v>0.12446043165467625</v>
      </c>
      <c r="F31" s="45">
        <f t="shared" si="13"/>
        <v>0.1279826464208243</v>
      </c>
      <c r="G31" s="45">
        <f t="shared" si="13"/>
        <v>0.13024420788979335</v>
      </c>
      <c r="H31" s="45">
        <f t="shared" si="13"/>
        <v>0.10448859455481972</v>
      </c>
      <c r="I31" s="45">
        <f t="shared" si="13"/>
        <v>0.11656005685856433</v>
      </c>
      <c r="J31" s="45">
        <f t="shared" si="13"/>
        <v>0.13636363636363635</v>
      </c>
      <c r="K31" s="45">
        <f t="shared" si="13"/>
        <v>0.12259835315645014</v>
      </c>
      <c r="L31" s="45">
        <f t="shared" si="13"/>
        <v>0.1256583897667419</v>
      </c>
      <c r="M31" s="45">
        <f t="shared" si="13"/>
        <v>0.11900532859680284</v>
      </c>
      <c r="N31" s="45">
        <f t="shared" si="13"/>
        <v>0.12481953801732434</v>
      </c>
    </row>
    <row r="32" spans="1:14" x14ac:dyDescent="0.2">
      <c r="A32" s="5" t="s">
        <v>9</v>
      </c>
      <c r="B32" s="45">
        <f t="shared" ref="B32:N32" si="14">B23/B28</f>
        <v>0.19246031746031747</v>
      </c>
      <c r="C32" s="45">
        <f t="shared" si="14"/>
        <v>0.20590081607030761</v>
      </c>
      <c r="D32" s="45">
        <f t="shared" si="14"/>
        <v>0.17029702970297031</v>
      </c>
      <c r="E32" s="45">
        <f t="shared" si="14"/>
        <v>0.20071942446043164</v>
      </c>
      <c r="F32" s="45">
        <f t="shared" si="14"/>
        <v>0.19305856832971802</v>
      </c>
      <c r="G32" s="45">
        <f t="shared" si="14"/>
        <v>0.15403882279273637</v>
      </c>
      <c r="H32" s="45">
        <f t="shared" si="14"/>
        <v>0.18616629874908019</v>
      </c>
      <c r="I32" s="45">
        <f t="shared" si="14"/>
        <v>0.18265813788201848</v>
      </c>
      <c r="J32" s="45">
        <f t="shared" si="14"/>
        <v>0.21212121212121213</v>
      </c>
      <c r="K32" s="45">
        <f t="shared" si="14"/>
        <v>0.18664226898444647</v>
      </c>
      <c r="L32" s="45">
        <f t="shared" si="14"/>
        <v>0.17080511662904441</v>
      </c>
      <c r="M32" s="45">
        <f t="shared" si="14"/>
        <v>0.19538188277087035</v>
      </c>
      <c r="N32" s="45">
        <f t="shared" si="14"/>
        <v>0.18707892204042348</v>
      </c>
    </row>
    <row r="33" spans="1:14" x14ac:dyDescent="0.2">
      <c r="A33" s="5" t="s">
        <v>23</v>
      </c>
      <c r="B33" s="45">
        <f t="shared" ref="B33:N33" si="15">B24/B28</f>
        <v>9.2592592592592587E-3</v>
      </c>
      <c r="C33" s="45">
        <f t="shared" si="15"/>
        <v>8.7884494664155679E-3</v>
      </c>
      <c r="D33" s="45">
        <f t="shared" si="15"/>
        <v>1.0561056105610561E-2</v>
      </c>
      <c r="E33" s="45">
        <f t="shared" si="15"/>
        <v>9.3525179856115102E-3</v>
      </c>
      <c r="F33" s="45">
        <f t="shared" si="15"/>
        <v>7.2306579898770785E-3</v>
      </c>
      <c r="G33" s="45">
        <f t="shared" si="15"/>
        <v>8.7664370695053218E-3</v>
      </c>
      <c r="H33" s="45">
        <f t="shared" si="15"/>
        <v>4.4150110375275938E-3</v>
      </c>
      <c r="I33" s="45">
        <f t="shared" si="15"/>
        <v>4.9751243781094526E-3</v>
      </c>
      <c r="J33" s="45">
        <f t="shared" si="15"/>
        <v>1.2121212121212121E-2</v>
      </c>
      <c r="K33" s="45">
        <f t="shared" si="15"/>
        <v>8.2342177493138144E-3</v>
      </c>
      <c r="L33" s="45">
        <f t="shared" si="15"/>
        <v>5.2671181339352894E-3</v>
      </c>
      <c r="M33" s="45">
        <f t="shared" si="15"/>
        <v>8.8809946714031966E-3</v>
      </c>
      <c r="N33" s="45">
        <f t="shared" si="15"/>
        <v>8.1809432146294509E-3</v>
      </c>
    </row>
    <row r="34" spans="1:14" ht="22.5" x14ac:dyDescent="0.2">
      <c r="A34" s="5" t="s">
        <v>24</v>
      </c>
      <c r="B34" s="45">
        <f t="shared" ref="B34:N34" si="16">B25/B28</f>
        <v>0.59920634920634919</v>
      </c>
      <c r="C34" s="45">
        <f t="shared" si="16"/>
        <v>0.56873822975517896</v>
      </c>
      <c r="D34" s="45">
        <f t="shared" si="16"/>
        <v>0.58877887788778882</v>
      </c>
      <c r="E34" s="45">
        <f t="shared" si="16"/>
        <v>0.5676258992805755</v>
      </c>
      <c r="F34" s="45">
        <f t="shared" si="16"/>
        <v>0.58351409978308022</v>
      </c>
      <c r="G34" s="45">
        <f t="shared" si="16"/>
        <v>0.60801502817783348</v>
      </c>
      <c r="H34" s="45">
        <f t="shared" si="16"/>
        <v>0.61810154525386318</v>
      </c>
      <c r="I34" s="45">
        <f t="shared" si="16"/>
        <v>0.61904761904761907</v>
      </c>
      <c r="J34" s="45">
        <f t="shared" si="16"/>
        <v>0.5553030303030303</v>
      </c>
      <c r="K34" s="45">
        <f t="shared" si="16"/>
        <v>0.60109789569990846</v>
      </c>
      <c r="L34" s="45">
        <f t="shared" si="16"/>
        <v>0.62151993980436415</v>
      </c>
      <c r="M34" s="45">
        <f t="shared" si="16"/>
        <v>0.60923623445825936</v>
      </c>
      <c r="N34" s="45">
        <f t="shared" si="16"/>
        <v>0.59456207892204038</v>
      </c>
    </row>
    <row r="35" spans="1:14" x14ac:dyDescent="0.2">
      <c r="A35" s="5" t="s">
        <v>1</v>
      </c>
      <c r="B35" s="45">
        <f t="shared" ref="B35:N35" si="17">B26/B28</f>
        <v>8.3333333333333329E-2</v>
      </c>
      <c r="C35" s="45">
        <f t="shared" si="17"/>
        <v>9.03954802259887E-2</v>
      </c>
      <c r="D35" s="45">
        <f t="shared" si="17"/>
        <v>8.5148514851485155E-2</v>
      </c>
      <c r="E35" s="45">
        <f t="shared" si="17"/>
        <v>9.7841726618705036E-2</v>
      </c>
      <c r="F35" s="45">
        <f t="shared" si="17"/>
        <v>8.8214027476500367E-2</v>
      </c>
      <c r="G35" s="45">
        <f t="shared" si="17"/>
        <v>9.8935504070131491E-2</v>
      </c>
      <c r="H35" s="45">
        <f t="shared" si="17"/>
        <v>8.682855040470934E-2</v>
      </c>
      <c r="I35" s="45">
        <f t="shared" si="17"/>
        <v>7.6759061833688705E-2</v>
      </c>
      <c r="J35" s="45">
        <f t="shared" si="17"/>
        <v>8.4090909090909091E-2</v>
      </c>
      <c r="K35" s="45">
        <f t="shared" si="17"/>
        <v>8.1427264409881059E-2</v>
      </c>
      <c r="L35" s="45">
        <f t="shared" si="17"/>
        <v>7.6749435665914217E-2</v>
      </c>
      <c r="M35" s="45">
        <f t="shared" si="17"/>
        <v>6.7495559502664296E-2</v>
      </c>
      <c r="N35" s="45">
        <f t="shared" si="17"/>
        <v>8.535851780558229E-2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x14ac:dyDescent="0.2">
      <c r="A37" s="10" t="s">
        <v>12</v>
      </c>
      <c r="B37" s="191">
        <f t="shared" ref="B37:H37" si="18">SUM(B31:B36)</f>
        <v>1</v>
      </c>
      <c r="C37" s="191">
        <f t="shared" si="18"/>
        <v>1</v>
      </c>
      <c r="D37" s="191">
        <f t="shared" si="18"/>
        <v>1</v>
      </c>
      <c r="E37" s="191">
        <f t="shared" si="18"/>
        <v>1</v>
      </c>
      <c r="F37" s="191">
        <f t="shared" si="18"/>
        <v>1</v>
      </c>
      <c r="G37" s="191">
        <f t="shared" si="18"/>
        <v>1</v>
      </c>
      <c r="H37" s="191">
        <f t="shared" si="18"/>
        <v>1</v>
      </c>
      <c r="I37" s="191">
        <f>SUM(I31:I36)</f>
        <v>1</v>
      </c>
      <c r="J37" s="191">
        <f>SUM(J31:J36)</f>
        <v>1</v>
      </c>
      <c r="K37" s="191">
        <f>SUM(K31:K36)</f>
        <v>0.99999999999999989</v>
      </c>
      <c r="L37" s="191">
        <f>SUM(L31:L36)</f>
        <v>1</v>
      </c>
      <c r="M37" s="191">
        <f>SUM(M31:M36)</f>
        <v>1</v>
      </c>
      <c r="N37" s="191">
        <f t="shared" ref="N37" si="19">SUM(N31:N36)</f>
        <v>1</v>
      </c>
    </row>
    <row r="38" spans="1:14" ht="12" customHeight="1" x14ac:dyDescent="0.2">
      <c r="A38" s="14"/>
      <c r="B38" s="14"/>
      <c r="C38" s="40"/>
      <c r="D38" s="41"/>
      <c r="E38" s="42"/>
      <c r="F38" s="43"/>
      <c r="G38" s="30"/>
      <c r="H38" s="31"/>
      <c r="I38" s="32"/>
      <c r="J38" s="33"/>
      <c r="K38" s="34"/>
      <c r="L38" s="35"/>
      <c r="M38" s="36"/>
      <c r="N38" s="14"/>
    </row>
    <row r="39" spans="1:14" x14ac:dyDescent="0.2">
      <c r="A39" s="16" t="s">
        <v>10</v>
      </c>
      <c r="B39" s="197" t="s">
        <v>73</v>
      </c>
      <c r="C39" s="197" t="s">
        <v>74</v>
      </c>
      <c r="D39" s="197" t="s">
        <v>75</v>
      </c>
      <c r="E39" s="197" t="s">
        <v>76</v>
      </c>
      <c r="F39" s="197" t="s">
        <v>77</v>
      </c>
      <c r="G39" s="197" t="s">
        <v>78</v>
      </c>
      <c r="H39" s="197" t="s">
        <v>79</v>
      </c>
      <c r="I39" s="197" t="s">
        <v>80</v>
      </c>
      <c r="J39" s="197" t="s">
        <v>81</v>
      </c>
      <c r="K39" s="197" t="s">
        <v>82</v>
      </c>
      <c r="L39" s="197" t="s">
        <v>83</v>
      </c>
      <c r="M39" s="197" t="s">
        <v>84</v>
      </c>
      <c r="N39" s="4" t="s">
        <v>0</v>
      </c>
    </row>
    <row r="40" spans="1:14" x14ac:dyDescent="0.2">
      <c r="A40" s="5" t="s">
        <v>8</v>
      </c>
      <c r="B40" s="171">
        <f t="shared" ref="B40:N40" si="20">B3/B22</f>
        <v>358.8</v>
      </c>
      <c r="C40" s="171">
        <f t="shared" si="20"/>
        <v>358.8</v>
      </c>
      <c r="D40" s="171">
        <f t="shared" si="20"/>
        <v>358.8</v>
      </c>
      <c r="E40" s="171">
        <f t="shared" si="20"/>
        <v>360.87398843930634</v>
      </c>
      <c r="F40" s="171">
        <f t="shared" si="20"/>
        <v>362.85423728813555</v>
      </c>
      <c r="G40" s="171">
        <f t="shared" si="20"/>
        <v>358.79999999999995</v>
      </c>
      <c r="H40" s="171">
        <f t="shared" si="20"/>
        <v>363.85352112676054</v>
      </c>
      <c r="I40" s="171">
        <f t="shared" si="20"/>
        <v>358.79999999999995</v>
      </c>
      <c r="J40" s="171">
        <f t="shared" si="20"/>
        <v>360.79333333333335</v>
      </c>
      <c r="K40" s="171">
        <f t="shared" si="20"/>
        <v>358.79999999999995</v>
      </c>
      <c r="L40" s="171">
        <f t="shared" si="20"/>
        <v>358.8</v>
      </c>
      <c r="M40" s="171">
        <f t="shared" si="20"/>
        <v>358.79999999999995</v>
      </c>
      <c r="N40" s="171">
        <f t="shared" si="20"/>
        <v>359.83749397590356</v>
      </c>
    </row>
    <row r="41" spans="1:14" x14ac:dyDescent="0.2">
      <c r="A41" s="5" t="s">
        <v>9</v>
      </c>
      <c r="B41" s="171">
        <f t="shared" ref="B41:N41" si="21">B4/B23</f>
        <v>323.56865979381445</v>
      </c>
      <c r="C41" s="171">
        <f t="shared" si="21"/>
        <v>325.27902439024393</v>
      </c>
      <c r="D41" s="171">
        <f t="shared" si="21"/>
        <v>321.35999999999996</v>
      </c>
      <c r="E41" s="171">
        <f t="shared" si="21"/>
        <v>323.66365591397852</v>
      </c>
      <c r="F41" s="171">
        <f t="shared" si="21"/>
        <v>321.36</v>
      </c>
      <c r="G41" s="171">
        <f t="shared" si="21"/>
        <v>321.36</v>
      </c>
      <c r="H41" s="171">
        <f t="shared" si="21"/>
        <v>325.17059288537553</v>
      </c>
      <c r="I41" s="171">
        <f t="shared" si="21"/>
        <v>326.36171206225686</v>
      </c>
      <c r="J41" s="171">
        <f t="shared" si="21"/>
        <v>321.36</v>
      </c>
      <c r="K41" s="171">
        <f t="shared" si="21"/>
        <v>321.36</v>
      </c>
      <c r="L41" s="171">
        <f t="shared" si="21"/>
        <v>321.35999999999996</v>
      </c>
      <c r="M41" s="171">
        <f t="shared" si="21"/>
        <v>321.36000000000007</v>
      </c>
      <c r="N41" s="171">
        <f t="shared" si="21"/>
        <v>322.90996784565914</v>
      </c>
    </row>
    <row r="42" spans="1:14" x14ac:dyDescent="0.2">
      <c r="A42" s="5" t="s">
        <v>23</v>
      </c>
      <c r="B42" s="171">
        <f t="shared" ref="B42:N42" si="22">B5/B24</f>
        <v>310.95999999999998</v>
      </c>
      <c r="C42" s="171">
        <f t="shared" si="22"/>
        <v>310.95999999999998</v>
      </c>
      <c r="D42" s="171">
        <f t="shared" si="22"/>
        <v>310.95999999999998</v>
      </c>
      <c r="E42" s="171">
        <f t="shared" si="22"/>
        <v>310.95999999999998</v>
      </c>
      <c r="F42" s="171">
        <f t="shared" si="22"/>
        <v>310.95999999999998</v>
      </c>
      <c r="G42" s="171">
        <f t="shared" si="22"/>
        <v>310.95999999999998</v>
      </c>
      <c r="H42" s="171">
        <f t="shared" si="22"/>
        <v>310.95999999999998</v>
      </c>
      <c r="I42" s="171">
        <f t="shared" si="22"/>
        <v>310.95999999999998</v>
      </c>
      <c r="J42" s="171">
        <f t="shared" si="22"/>
        <v>310.95999999999998</v>
      </c>
      <c r="K42" s="171">
        <f t="shared" si="22"/>
        <v>310.95999999999998</v>
      </c>
      <c r="L42" s="171">
        <f t="shared" si="22"/>
        <v>310.95999999999998</v>
      </c>
      <c r="M42" s="171">
        <f t="shared" si="22"/>
        <v>310.95999999999998</v>
      </c>
      <c r="N42" s="171">
        <f t="shared" si="22"/>
        <v>310.95999999999992</v>
      </c>
    </row>
    <row r="43" spans="1:14" ht="22.5" x14ac:dyDescent="0.2">
      <c r="A43" s="5" t="s">
        <v>24</v>
      </c>
      <c r="B43" s="171">
        <f t="shared" ref="B43:N43" si="23">B6/B25</f>
        <v>344.79947019867552</v>
      </c>
      <c r="C43" s="171">
        <f t="shared" si="23"/>
        <v>344.03999999999996</v>
      </c>
      <c r="D43" s="171">
        <f t="shared" si="23"/>
        <v>344.04</v>
      </c>
      <c r="E43" s="171">
        <f t="shared" si="23"/>
        <v>345.78418250950568</v>
      </c>
      <c r="F43" s="171">
        <f t="shared" si="23"/>
        <v>345.74527881040888</v>
      </c>
      <c r="G43" s="171">
        <f t="shared" si="23"/>
        <v>344.74863027806384</v>
      </c>
      <c r="H43" s="171">
        <f t="shared" si="23"/>
        <v>345.67828571428572</v>
      </c>
      <c r="I43" s="171">
        <f t="shared" si="23"/>
        <v>344.82998851894376</v>
      </c>
      <c r="J43" s="171">
        <f t="shared" si="23"/>
        <v>344.50935879945433</v>
      </c>
      <c r="K43" s="171">
        <f t="shared" si="23"/>
        <v>344.56365296803654</v>
      </c>
      <c r="L43" s="171">
        <f t="shared" si="23"/>
        <v>344.87302663438254</v>
      </c>
      <c r="M43" s="171">
        <f t="shared" si="23"/>
        <v>344.04</v>
      </c>
      <c r="N43" s="171">
        <f t="shared" si="23"/>
        <v>344.80577094293807</v>
      </c>
    </row>
    <row r="44" spans="1:14" x14ac:dyDescent="0.2">
      <c r="A44" s="5" t="s">
        <v>1</v>
      </c>
      <c r="B44" s="171">
        <f t="shared" ref="B44:N44" si="24">B7/B26</f>
        <v>313.42793650793652</v>
      </c>
      <c r="C44" s="171">
        <f t="shared" si="24"/>
        <v>310.96000000000004</v>
      </c>
      <c r="D44" s="171">
        <f t="shared" si="24"/>
        <v>315.78108527131786</v>
      </c>
      <c r="E44" s="171">
        <f t="shared" si="24"/>
        <v>310.95999999999998</v>
      </c>
      <c r="F44" s="171">
        <f t="shared" si="24"/>
        <v>321.15540983606559</v>
      </c>
      <c r="G44" s="171">
        <f t="shared" si="24"/>
        <v>312.92810126582276</v>
      </c>
      <c r="H44" s="171">
        <f t="shared" si="24"/>
        <v>310.95999999999998</v>
      </c>
      <c r="I44" s="171">
        <f t="shared" si="24"/>
        <v>310.95999999999998</v>
      </c>
      <c r="J44" s="171">
        <f t="shared" si="24"/>
        <v>310.95999999999998</v>
      </c>
      <c r="K44" s="171">
        <f>K7/K26</f>
        <v>310.95999999999998</v>
      </c>
      <c r="L44" s="171">
        <f>L7/L26</f>
        <v>310.95999999999998</v>
      </c>
      <c r="M44" s="171">
        <f t="shared" si="24"/>
        <v>310.95999999999998</v>
      </c>
      <c r="N44" s="171">
        <f t="shared" si="24"/>
        <v>312.71312191684285</v>
      </c>
    </row>
    <row r="45" spans="1:14" x14ac:dyDescent="0.2">
      <c r="A45" s="5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4" x14ac:dyDescent="0.2">
      <c r="A46" s="93" t="s">
        <v>10</v>
      </c>
      <c r="B46" s="157">
        <f>B9/B28</f>
        <v>339.40619047619043</v>
      </c>
      <c r="C46" s="173">
        <f>C9/C28</f>
        <v>338.75846829880726</v>
      </c>
      <c r="D46" s="173">
        <f t="shared" ref="D46:N46" si="25">D9/D28</f>
        <v>339.56546534653467</v>
      </c>
      <c r="E46" s="172">
        <f>E9/E28</f>
        <v>339.48929496402872</v>
      </c>
      <c r="F46" s="172">
        <f>F9/F28</f>
        <v>340.806449746927</v>
      </c>
      <c r="G46" s="173">
        <f>G9/G28</f>
        <v>339.5315967438948</v>
      </c>
      <c r="H46" s="173">
        <f>H9/H28</f>
        <v>340.59172921265639</v>
      </c>
      <c r="I46" s="173">
        <f t="shared" si="25"/>
        <v>340.31661691542291</v>
      </c>
      <c r="J46" s="173">
        <f>J9/J28</f>
        <v>338.59157575757575</v>
      </c>
      <c r="K46" s="173">
        <f t="shared" si="25"/>
        <v>338.96526989935955</v>
      </c>
      <c r="L46" s="173">
        <f>L9/L28</f>
        <v>339.82549285176827</v>
      </c>
      <c r="M46" s="173">
        <f>M9/M28</f>
        <v>338.83872113676733</v>
      </c>
      <c r="N46" s="173">
        <f t="shared" si="25"/>
        <v>339.56950914340712</v>
      </c>
    </row>
    <row r="47" spans="1:14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0"/>
  <sheetViews>
    <sheetView zoomScale="112" zoomScaleNormal="112" zoomScalePageLayoutView="90" workbookViewId="0">
      <selection activeCell="L34" sqref="L33:L34"/>
    </sheetView>
  </sheetViews>
  <sheetFormatPr defaultColWidth="9.140625" defaultRowHeight="11.25" x14ac:dyDescent="0.2"/>
  <cols>
    <col min="1" max="1" width="15.5703125" style="50" customWidth="1"/>
    <col min="2" max="6" width="10.5703125" style="50" bestFit="1" customWidth="1"/>
    <col min="7" max="7" width="11" style="50" bestFit="1" customWidth="1"/>
    <col min="8" max="12" width="10.5703125" style="50" bestFit="1" customWidth="1"/>
    <col min="13" max="13" width="12.140625" style="50" customWidth="1"/>
    <col min="14" max="14" width="12" style="50" bestFit="1" customWidth="1"/>
    <col min="15" max="16384" width="9.140625" style="50"/>
  </cols>
  <sheetData>
    <row r="1" spans="1:14" x14ac:dyDescent="0.2">
      <c r="A1" s="107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">
      <c r="A2" s="17" t="s">
        <v>43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51" t="s">
        <v>0</v>
      </c>
    </row>
    <row r="3" spans="1:14" x14ac:dyDescent="0.2">
      <c r="A3" s="53" t="s">
        <v>8</v>
      </c>
      <c r="B3" s="143">
        <f>+'[1]Oct 2022'!$J$25</f>
        <v>68429.919999999998</v>
      </c>
      <c r="C3" s="143">
        <f>+'[1]Nov 2022'!$J$31</f>
        <v>68839.679999999993</v>
      </c>
      <c r="D3" s="143">
        <f>+'[1]Dec 2022'!$J$31</f>
        <v>64742.080000000002</v>
      </c>
      <c r="E3" s="143">
        <f>+'[1]Jan 2023'!$J$31</f>
        <v>68429.920000000013</v>
      </c>
      <c r="F3" s="143">
        <f>+'[1]Feb 2023'!$J$31</f>
        <v>87688.639999999999</v>
      </c>
      <c r="G3" s="143">
        <f>+'[1]Mar 2023'!$J$31</f>
        <v>93015.52</v>
      </c>
      <c r="H3" s="143">
        <f>+'[1]Apr 2023'!$J$31</f>
        <v>60644.479999999996</v>
      </c>
      <c r="I3" s="143">
        <f>+'[1]May 2023'!$J$37</f>
        <v>90737.17</v>
      </c>
      <c r="J3" s="143">
        <f>+'[1]Jun 2023'!$J$37</f>
        <v>106013.01</v>
      </c>
      <c r="K3" s="143">
        <f>+'[1]Jul 2023'!$J$37</f>
        <v>98014.5</v>
      </c>
      <c r="L3" s="143">
        <f>+'[1]Aug 2023'!$J$37</f>
        <v>88213.049999999988</v>
      </c>
      <c r="M3" s="143">
        <f>+'[1]Sep 2023'!$J$37</f>
        <v>91196.099999999991</v>
      </c>
      <c r="N3" s="144">
        <f>SUM(B3:M3)</f>
        <v>985964.07</v>
      </c>
    </row>
    <row r="4" spans="1:14" x14ac:dyDescent="0.2">
      <c r="A4" s="15" t="s">
        <v>9</v>
      </c>
      <c r="B4" s="143">
        <f>+'[2]Oct 2022'!$J$21</f>
        <v>19281.599999999999</v>
      </c>
      <c r="C4" s="143">
        <f>+'[2]Nov 2022'!$J$21</f>
        <v>26110.5</v>
      </c>
      <c r="D4" s="143">
        <f>+'[2]Dec 2022'!$J$21</f>
        <v>15666.3</v>
      </c>
      <c r="E4" s="143">
        <f>+'[2]Jan 2023'!$J$21</f>
        <v>29324.1</v>
      </c>
      <c r="F4" s="143">
        <f>+'[2]Feb 2023'!$J$21</f>
        <v>30127.5</v>
      </c>
      <c r="G4" s="143">
        <f>+'[2]Mar 2023'!$J$21</f>
        <v>24102</v>
      </c>
      <c r="H4" s="143">
        <f>+'[2]Apr 2023'!$J$21</f>
        <v>24503.7</v>
      </c>
      <c r="I4" s="143">
        <f>+'[2]May 2023'!$J$24</f>
        <v>32136</v>
      </c>
      <c r="J4" s="143">
        <f>+'[2]Jun 2023'!$J$24</f>
        <v>24503.7</v>
      </c>
      <c r="K4" s="143">
        <f>+'[2]Jul 2023'!$J$24</f>
        <v>20888.399999999998</v>
      </c>
      <c r="L4" s="143">
        <f>+'[2]Aug 2023'!$J$24</f>
        <v>28922.399999999998</v>
      </c>
      <c r="M4" s="143">
        <f>+'[2]Sep 2023'!$J$24</f>
        <v>16469.7</v>
      </c>
      <c r="N4" s="144">
        <f t="shared" ref="N4" si="0">SUM(B4:M4)</f>
        <v>292035.90000000002</v>
      </c>
    </row>
    <row r="5" spans="1:14" x14ac:dyDescent="0.2">
      <c r="A5" s="53" t="s">
        <v>23</v>
      </c>
      <c r="B5" s="174">
        <f>+'[3]OCT 2022'!$J$30</f>
        <v>53470.559999999998</v>
      </c>
      <c r="C5" s="174">
        <f>+'[3]NOV 2022'!$J$29</f>
        <v>42167.840000000004</v>
      </c>
      <c r="D5" s="174">
        <f>+'[3]DEC 2022'!$J$30</f>
        <v>42602.559999999998</v>
      </c>
      <c r="E5" s="174">
        <f>+'[3]JAN 2023'!$J$30</f>
        <v>33908.160000000003</v>
      </c>
      <c r="F5" s="174">
        <f>+'[3]FEB 2023'!$J$30</f>
        <v>38255.360000000001</v>
      </c>
      <c r="G5" s="174">
        <f>+'[3]MAR 2023'!$J$30</f>
        <v>49558.080000000002</v>
      </c>
      <c r="H5" s="174">
        <f>+'[3]APR 2023'!$J$30</f>
        <v>27387.360000000001</v>
      </c>
      <c r="I5" s="174">
        <f>+'[3]MAY 2023'!$J$30</f>
        <v>45645.600000000006</v>
      </c>
      <c r="J5" s="174">
        <f>+'[3]JUN 2023'!$J$30</f>
        <v>39124.800000000003</v>
      </c>
      <c r="K5" s="174">
        <f>+'[3]JUL 2023'!$J$30</f>
        <v>47819.199999999997</v>
      </c>
      <c r="L5" s="174">
        <f>+'[3]AUG 2023'!$J$30</f>
        <v>44341.440000000002</v>
      </c>
      <c r="M5" s="174">
        <f>+'[3]SEP 2023'!$J$30</f>
        <v>28256.799999999999</v>
      </c>
      <c r="N5" s="175">
        <f>SUM(B5:M5)</f>
        <v>492537.76</v>
      </c>
    </row>
    <row r="6" spans="1:14" ht="11.25" customHeight="1" x14ac:dyDescent="0.2">
      <c r="A6" s="53" t="s">
        <v>24</v>
      </c>
      <c r="B6" s="174">
        <f>+'[4]OCT 2022'!$J$26</f>
        <v>218745.06</v>
      </c>
      <c r="C6" s="174">
        <f>+'[4]NOV 2022'!$J$23</f>
        <v>221092.11</v>
      </c>
      <c r="D6" s="174">
        <f>+'[4]DEC 2022'!$J$23</f>
        <v>235174.41</v>
      </c>
      <c r="E6" s="174">
        <f>+'[4]JAN 2023'!$J$23</f>
        <v>214520.37</v>
      </c>
      <c r="F6" s="174">
        <f>+'[4]FEB 2023'!$J$23</f>
        <v>197621.61</v>
      </c>
      <c r="G6" s="174">
        <f>+'[4]MAR 2023'!$J$23</f>
        <v>205132.16999999998</v>
      </c>
      <c r="H6" s="174">
        <f>+'[4]APR 2023'!$J$23</f>
        <v>184478.13</v>
      </c>
      <c r="I6" s="174">
        <f>+'[4]MAY 2023'!$J$23</f>
        <v>194335.74</v>
      </c>
      <c r="J6" s="174">
        <f>+'[4]JUN 2023'!$J$23</f>
        <v>203723.94</v>
      </c>
      <c r="K6" s="174">
        <f>+'[4]JUL 2023'!$J$23</f>
        <v>181661.67</v>
      </c>
      <c r="L6" s="174">
        <f>+'[4]AUG 2023'!$J$23</f>
        <v>203254.53</v>
      </c>
      <c r="M6" s="174">
        <f>+'[4]SEP 2023'!$J$23</f>
        <v>163354.68</v>
      </c>
      <c r="N6" s="175">
        <f>SUM(B6:M6)</f>
        <v>2423094.42</v>
      </c>
    </row>
    <row r="7" spans="1:14" ht="11.25" customHeight="1" x14ac:dyDescent="0.2">
      <c r="A7" s="15" t="s">
        <v>1</v>
      </c>
      <c r="B7" s="143">
        <f>+'[5]OCT 2022'!$J$26</f>
        <v>38001.599999999999</v>
      </c>
      <c r="C7" s="143">
        <f>+'[5]NOV 2022'!$J$26</f>
        <v>38001.599999999999</v>
      </c>
      <c r="D7" s="143">
        <f>+'[5]DEC 2022'!$J$27</f>
        <v>35380.800000000003</v>
      </c>
      <c r="E7" s="143">
        <f>+'[5]JAN 2023'!$J$27</f>
        <v>27955.200000000001</v>
      </c>
      <c r="F7" s="143">
        <f>+'[5]FEB 2023'!$J$27</f>
        <v>37128</v>
      </c>
      <c r="G7" s="143">
        <f>+'[5]MAR 2023'!$J$27</f>
        <v>43243.199999999997</v>
      </c>
      <c r="H7" s="143">
        <f>+'[5]APR 2023'!$J$27</f>
        <v>42806.400000000001</v>
      </c>
      <c r="I7" s="143">
        <f>+'[5]MAY 2023'!$J$27</f>
        <v>27955.200000000001</v>
      </c>
      <c r="J7" s="143">
        <f>+'[5]JUN 2023'!$J$27</f>
        <v>34507.199999999997</v>
      </c>
      <c r="K7" s="143">
        <f>+'[5]JUL 2023'!$J$27</f>
        <v>28392</v>
      </c>
      <c r="L7" s="143">
        <f>+'[5]AUG 2023'!$J$27</f>
        <v>26644.799999999999</v>
      </c>
      <c r="M7" s="143">
        <f>+'[5]SEP 2023'!$J$27</f>
        <v>33196.800000000003</v>
      </c>
      <c r="N7" s="175">
        <f>SUM(B7:M7)</f>
        <v>413212.80000000005</v>
      </c>
    </row>
    <row r="8" spans="1:14" x14ac:dyDescent="0.2">
      <c r="A8" s="54" t="s">
        <v>5</v>
      </c>
      <c r="B8" s="158">
        <f>SUM(B3:B7)</f>
        <v>397928.74</v>
      </c>
      <c r="C8" s="158">
        <f>SUM(C3:C7)</f>
        <v>396211.73</v>
      </c>
      <c r="D8" s="158">
        <f>SUM(D3:D7)</f>
        <v>393566.14999999997</v>
      </c>
      <c r="E8" s="158">
        <f>SUM(E3:E7)</f>
        <v>374137.75000000006</v>
      </c>
      <c r="F8" s="158">
        <f>SUM(F3:F7)</f>
        <v>390821.11</v>
      </c>
      <c r="G8" s="158">
        <f t="shared" ref="G8:N8" si="1">SUM(G3:G7)</f>
        <v>415050.97000000003</v>
      </c>
      <c r="H8" s="158">
        <f t="shared" si="1"/>
        <v>339820.07</v>
      </c>
      <c r="I8" s="158">
        <f>SUM(I3:I7)</f>
        <v>390809.71</v>
      </c>
      <c r="J8" s="158">
        <f>SUM(J3:J7)</f>
        <v>407872.65</v>
      </c>
      <c r="K8" s="158">
        <f>SUM(K3:K7)</f>
        <v>376775.77</v>
      </c>
      <c r="L8" s="158">
        <f>SUM(L3:L7)</f>
        <v>391376.22</v>
      </c>
      <c r="M8" s="158">
        <f>SUM(M3:M7)</f>
        <v>332474.07999999996</v>
      </c>
      <c r="N8" s="158">
        <f t="shared" si="1"/>
        <v>4606844.95</v>
      </c>
    </row>
    <row r="9" spans="1:14" x14ac:dyDescent="0.2">
      <c r="A9" s="96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">
      <c r="A10" s="55" t="s">
        <v>6</v>
      </c>
      <c r="B10" s="197" t="s">
        <v>73</v>
      </c>
      <c r="C10" s="197" t="s">
        <v>74</v>
      </c>
      <c r="D10" s="197" t="s">
        <v>75</v>
      </c>
      <c r="E10" s="197" t="s">
        <v>76</v>
      </c>
      <c r="F10" s="197" t="s">
        <v>77</v>
      </c>
      <c r="G10" s="197" t="s">
        <v>78</v>
      </c>
      <c r="H10" s="197" t="s">
        <v>79</v>
      </c>
      <c r="I10" s="197" t="s">
        <v>80</v>
      </c>
      <c r="J10" s="197" t="s">
        <v>81</v>
      </c>
      <c r="K10" s="197" t="s">
        <v>82</v>
      </c>
      <c r="L10" s="197" t="s">
        <v>83</v>
      </c>
      <c r="M10" s="197" t="s">
        <v>84</v>
      </c>
      <c r="N10" s="51" t="s">
        <v>0</v>
      </c>
    </row>
    <row r="11" spans="1:14" s="1" customFormat="1" x14ac:dyDescent="0.2">
      <c r="A11" s="5" t="s">
        <v>8</v>
      </c>
      <c r="B11" s="44">
        <f t="shared" ref="B11:H11" si="2">B3/B8</f>
        <v>0.1719652619210163</v>
      </c>
      <c r="C11" s="44">
        <f t="shared" si="2"/>
        <v>0.17374467939149604</v>
      </c>
      <c r="D11" s="44">
        <f t="shared" si="2"/>
        <v>0.16450113913506029</v>
      </c>
      <c r="E11" s="44">
        <f t="shared" si="2"/>
        <v>0.18290033550477064</v>
      </c>
      <c r="F11" s="44">
        <f t="shared" si="2"/>
        <v>0.22437027518805217</v>
      </c>
      <c r="G11" s="45">
        <f t="shared" si="2"/>
        <v>0.22410625856385782</v>
      </c>
      <c r="H11" s="45">
        <f t="shared" si="2"/>
        <v>0.17846056002519214</v>
      </c>
      <c r="I11" s="45">
        <f t="shared" ref="I11:N11" si="3">I3/I8</f>
        <v>0.23217736836681974</v>
      </c>
      <c r="J11" s="45">
        <f t="shared" si="3"/>
        <v>0.25991693730874083</v>
      </c>
      <c r="K11" s="45">
        <f t="shared" si="3"/>
        <v>0.26014013586914042</v>
      </c>
      <c r="L11" s="45">
        <f>L3/L8</f>
        <v>0.22539195150895983</v>
      </c>
      <c r="M11" s="45">
        <f t="shared" si="3"/>
        <v>0.2742953676268538</v>
      </c>
      <c r="N11" s="45">
        <f t="shared" si="3"/>
        <v>0.21402154418068703</v>
      </c>
    </row>
    <row r="12" spans="1:14" s="1" customFormat="1" x14ac:dyDescent="0.2">
      <c r="A12" s="5" t="s">
        <v>9</v>
      </c>
      <c r="B12" s="44">
        <f>B4/B8</f>
        <v>4.8454906775519654E-2</v>
      </c>
      <c r="C12" s="44">
        <f t="shared" ref="C12:M12" si="4">C4/C8</f>
        <v>6.5900370996083341E-2</v>
      </c>
      <c r="D12" s="44">
        <f t="shared" si="4"/>
        <v>3.9806014821142523E-2</v>
      </c>
      <c r="E12" s="44">
        <f t="shared" si="4"/>
        <v>7.837781672659333E-2</v>
      </c>
      <c r="F12" s="44">
        <f t="shared" si="4"/>
        <v>7.7087698768370017E-2</v>
      </c>
      <c r="G12" s="44">
        <f t="shared" si="4"/>
        <v>5.8069976321221461E-2</v>
      </c>
      <c r="H12" s="44">
        <f t="shared" si="4"/>
        <v>7.2107865789092451E-2</v>
      </c>
      <c r="I12" s="44">
        <f t="shared" si="4"/>
        <v>8.2229277261304481E-2</v>
      </c>
      <c r="J12" s="44">
        <f t="shared" si="4"/>
        <v>6.0076840160770771E-2</v>
      </c>
      <c r="K12" s="44">
        <f t="shared" si="4"/>
        <v>5.543987077512972E-2</v>
      </c>
      <c r="L12" s="44">
        <f t="shared" si="4"/>
        <v>7.3899226682704433E-2</v>
      </c>
      <c r="M12" s="44">
        <f t="shared" si="4"/>
        <v>4.9536793966013841E-2</v>
      </c>
      <c r="N12" s="45">
        <f t="shared" ref="N12" si="5">N3/N8</f>
        <v>0.21402154418068703</v>
      </c>
    </row>
    <row r="13" spans="1:14" x14ac:dyDescent="0.2">
      <c r="A13" s="57" t="s">
        <v>23</v>
      </c>
      <c r="B13" s="56">
        <f t="shared" ref="B13:N13" si="6">B5/B8</f>
        <v>0.13437219940434561</v>
      </c>
      <c r="C13" s="56">
        <f t="shared" si="6"/>
        <v>0.10642754064853155</v>
      </c>
      <c r="D13" s="44">
        <f t="shared" si="6"/>
        <v>0.10824752077890845</v>
      </c>
      <c r="E13" s="44">
        <f t="shared" si="6"/>
        <v>9.0630148922422285E-2</v>
      </c>
      <c r="F13" s="44">
        <f t="shared" si="6"/>
        <v>9.7884579469108002E-2</v>
      </c>
      <c r="G13" s="44">
        <f t="shared" si="6"/>
        <v>0.11940239532508501</v>
      </c>
      <c r="H13" s="56">
        <f>H5/H8</f>
        <v>8.0593709488671464E-2</v>
      </c>
      <c r="I13" s="56">
        <f t="shared" si="6"/>
        <v>0.11679750741095968</v>
      </c>
      <c r="J13" s="44">
        <f t="shared" si="6"/>
        <v>9.5924058649188668E-2</v>
      </c>
      <c r="K13" s="44">
        <f t="shared" si="6"/>
        <v>0.12691686623054341</v>
      </c>
      <c r="L13" s="44">
        <f>L5/L8</f>
        <v>0.11329620384191968</v>
      </c>
      <c r="M13" s="44">
        <f t="shared" si="6"/>
        <v>8.4989482488379259E-2</v>
      </c>
      <c r="N13" s="56">
        <f t="shared" si="6"/>
        <v>0.10691433407152112</v>
      </c>
    </row>
    <row r="14" spans="1:14" ht="11.25" customHeight="1" x14ac:dyDescent="0.2">
      <c r="A14" s="9" t="s">
        <v>24</v>
      </c>
      <c r="B14" s="56">
        <f t="shared" ref="B14:N14" si="7">B6/B8</f>
        <v>0.54970912631241464</v>
      </c>
      <c r="C14" s="56">
        <f t="shared" si="7"/>
        <v>0.5580150542236596</v>
      </c>
      <c r="D14" s="56">
        <f t="shared" si="7"/>
        <v>0.59754735004522119</v>
      </c>
      <c r="E14" s="44">
        <f t="shared" si="7"/>
        <v>0.57337269494992138</v>
      </c>
      <c r="F14" s="56">
        <f t="shared" si="7"/>
        <v>0.5056574605194688</v>
      </c>
      <c r="G14" s="56">
        <f t="shared" si="7"/>
        <v>0.49423368411836255</v>
      </c>
      <c r="H14" s="56">
        <f t="shared" si="7"/>
        <v>0.54287002530486206</v>
      </c>
      <c r="I14" s="56">
        <f t="shared" si="7"/>
        <v>0.49726435916855799</v>
      </c>
      <c r="J14" s="56">
        <f t="shared" si="7"/>
        <v>0.49947928599772501</v>
      </c>
      <c r="K14" s="44">
        <f t="shared" si="7"/>
        <v>0.48214796296481593</v>
      </c>
      <c r="L14" s="56">
        <f>L6/L8</f>
        <v>0.5193328557366107</v>
      </c>
      <c r="M14" s="56">
        <f t="shared" si="7"/>
        <v>0.49133057229604188</v>
      </c>
      <c r="N14" s="56">
        <f t="shared" si="7"/>
        <v>0.52597698561571948</v>
      </c>
    </row>
    <row r="15" spans="1:14" ht="11.25" customHeight="1" x14ac:dyDescent="0.2">
      <c r="A15" s="9" t="s">
        <v>1</v>
      </c>
      <c r="B15" s="56">
        <f>B7/B8</f>
        <v>9.5498505586703794E-2</v>
      </c>
      <c r="C15" s="56">
        <f>C7/C8</f>
        <v>9.5912354740229425E-2</v>
      </c>
      <c r="D15" s="56">
        <f t="shared" ref="D15:M15" si="8">D7/D8</f>
        <v>8.9897975219667664E-2</v>
      </c>
      <c r="E15" s="56">
        <f t="shared" si="8"/>
        <v>7.4719003896292199E-2</v>
      </c>
      <c r="F15" s="56">
        <f t="shared" si="8"/>
        <v>9.4999986055000971E-2</v>
      </c>
      <c r="G15" s="56">
        <f t="shared" si="8"/>
        <v>0.10418768567147306</v>
      </c>
      <c r="H15" s="56">
        <f t="shared" si="8"/>
        <v>0.12596783939218187</v>
      </c>
      <c r="I15" s="56">
        <f t="shared" si="8"/>
        <v>7.1531487792358073E-2</v>
      </c>
      <c r="J15" s="56">
        <f t="shared" si="8"/>
        <v>8.4602877883574679E-2</v>
      </c>
      <c r="K15" s="56">
        <f t="shared" si="8"/>
        <v>7.5355164160370497E-2</v>
      </c>
      <c r="L15" s="56">
        <f t="shared" si="8"/>
        <v>6.8079762229805385E-2</v>
      </c>
      <c r="M15" s="56">
        <f t="shared" si="8"/>
        <v>9.9847783622711295E-2</v>
      </c>
      <c r="N15" s="56">
        <f>+N7/N8</f>
        <v>8.969539988533802E-2</v>
      </c>
    </row>
    <row r="16" spans="1:14" x14ac:dyDescent="0.2">
      <c r="A16" s="52" t="s">
        <v>13</v>
      </c>
      <c r="B16" s="188">
        <f>SUM(B11:B15)</f>
        <v>1</v>
      </c>
      <c r="C16" s="188">
        <f>SUM(C11:C15)</f>
        <v>1</v>
      </c>
      <c r="D16" s="188">
        <f>SUM(D11:D15)</f>
        <v>1</v>
      </c>
      <c r="E16" s="188">
        <f>SUM(E11:E15)</f>
        <v>0.99999999999999978</v>
      </c>
      <c r="F16" s="188">
        <f>SUM(F11:F15)</f>
        <v>0.99999999999999989</v>
      </c>
      <c r="G16" s="188">
        <f t="shared" ref="G16" si="9">SUM(G11:G15)</f>
        <v>0.99999999999999989</v>
      </c>
      <c r="H16" s="188">
        <f t="shared" ref="H16" si="10">SUM(H11:H15)</f>
        <v>1</v>
      </c>
      <c r="I16" s="188">
        <f>SUM(I11:I15)</f>
        <v>1</v>
      </c>
      <c r="J16" s="188">
        <f>SUM(J11:J15)</f>
        <v>0.99999999999999989</v>
      </c>
      <c r="K16" s="188">
        <f>SUM(K11:K15)</f>
        <v>1</v>
      </c>
      <c r="L16" s="188">
        <f t="shared" ref="L16" si="11">SUM(L11:L15)</f>
        <v>1</v>
      </c>
      <c r="M16" s="188">
        <f t="shared" ref="M16" si="12">SUM(M11:M15)</f>
        <v>1</v>
      </c>
      <c r="N16" s="188">
        <f t="shared" ref="N16" si="13">SUM(N11:N15)</f>
        <v>1.1506298079339528</v>
      </c>
    </row>
    <row r="17" spans="1:14" x14ac:dyDescent="0.2">
      <c r="A17" s="96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x14ac:dyDescent="0.2">
      <c r="A18" s="55" t="s">
        <v>19</v>
      </c>
      <c r="B18" s="197" t="s">
        <v>73</v>
      </c>
      <c r="C18" s="197" t="s">
        <v>74</v>
      </c>
      <c r="D18" s="197" t="s">
        <v>75</v>
      </c>
      <c r="E18" s="197" t="s">
        <v>76</v>
      </c>
      <c r="F18" s="197" t="s">
        <v>77</v>
      </c>
      <c r="G18" s="197" t="s">
        <v>78</v>
      </c>
      <c r="H18" s="197" t="s">
        <v>79</v>
      </c>
      <c r="I18" s="197" t="s">
        <v>80</v>
      </c>
      <c r="J18" s="197" t="s">
        <v>81</v>
      </c>
      <c r="K18" s="197" t="s">
        <v>82</v>
      </c>
      <c r="L18" s="197" t="s">
        <v>83</v>
      </c>
      <c r="M18" s="197" t="s">
        <v>84</v>
      </c>
      <c r="N18" s="51" t="s">
        <v>0</v>
      </c>
    </row>
    <row r="19" spans="1:14" s="1" customFormat="1" x14ac:dyDescent="0.2">
      <c r="A19" s="5" t="s">
        <v>8</v>
      </c>
      <c r="B19" s="7">
        <f>+'[1]Oct 2022'!$I$25</f>
        <v>167</v>
      </c>
      <c r="C19" s="7">
        <f>+'[1]Nov 2022'!$I$31</f>
        <v>167</v>
      </c>
      <c r="D19" s="7">
        <f>+'[1]Dec 2022'!$I$31</f>
        <v>158</v>
      </c>
      <c r="E19" s="7">
        <f>+'[1]Jan 2023'!$I$31</f>
        <v>165</v>
      </c>
      <c r="F19" s="7">
        <f>+'[1]Feb 2023'!$I$31</f>
        <v>212</v>
      </c>
      <c r="G19" s="7">
        <f>+'[1]Mar 2023'!$I$31</f>
        <v>226</v>
      </c>
      <c r="H19" s="7">
        <f>+'[1]Apr 2023'!$I$31</f>
        <v>148</v>
      </c>
      <c r="I19" s="7">
        <f>+'[1]May 2023'!$I$37</f>
        <v>213</v>
      </c>
      <c r="J19" s="7">
        <f>+'[1]Jun 2023'!$I$37</f>
        <v>248</v>
      </c>
      <c r="K19" s="7">
        <f>+'[1]Jul 2023'!$I$37</f>
        <v>230</v>
      </c>
      <c r="L19" s="7">
        <f>+'[1]Aug 2023'!$I$37</f>
        <v>202</v>
      </c>
      <c r="M19" s="7">
        <f>+'[1]Sep 2023'!$I$37</f>
        <v>214</v>
      </c>
      <c r="N19" s="7">
        <f t="shared" ref="N19:N20" si="14">SUM(B19:M19)</f>
        <v>2350</v>
      </c>
    </row>
    <row r="20" spans="1:14" s="1" customFormat="1" x14ac:dyDescent="0.2">
      <c r="A20" s="5" t="s">
        <v>9</v>
      </c>
      <c r="B20" s="7">
        <f>+'[2]Oct 2022'!$I$21</f>
        <v>48</v>
      </c>
      <c r="C20" s="7">
        <f>+'[2]Nov 2022'!$I$21</f>
        <v>63</v>
      </c>
      <c r="D20" s="7">
        <f>+'[2]Dec 2022'!$I$21</f>
        <v>37</v>
      </c>
      <c r="E20" s="7">
        <f>+'[2]Jan 2023'!$I$21</f>
        <v>73</v>
      </c>
      <c r="F20" s="7">
        <f>+'[2]Feb 2023'!$I$21</f>
        <v>75</v>
      </c>
      <c r="G20" s="7">
        <f>+'[2]Mar 2023'!$I$21</f>
        <v>60</v>
      </c>
      <c r="H20" s="7">
        <f>+'[2]Apr 2023'!$I$21</f>
        <v>61</v>
      </c>
      <c r="I20" s="7">
        <f>+'[2]May 2023'!$I$24</f>
        <v>80</v>
      </c>
      <c r="J20" s="7">
        <f>+'[2]Jun 2023'!$I$24</f>
        <v>60</v>
      </c>
      <c r="K20" s="7">
        <f>+'[2]Jul 2023'!$I$24</f>
        <v>52</v>
      </c>
      <c r="L20" s="7">
        <f>+'[2]Aug 2023'!$I$24</f>
        <v>72</v>
      </c>
      <c r="M20" s="7">
        <f>+'[2]Sep 2023'!$I$24</f>
        <v>41</v>
      </c>
      <c r="N20" s="7">
        <f t="shared" si="14"/>
        <v>722</v>
      </c>
    </row>
    <row r="21" spans="1:14" x14ac:dyDescent="0.2">
      <c r="A21" s="52" t="s">
        <v>23</v>
      </c>
      <c r="B21" s="59">
        <f>+'[3]OCT 2022'!$I$30</f>
        <v>121</v>
      </c>
      <c r="C21" s="59">
        <f>+'[3]NOV 2022'!$I$29</f>
        <v>97</v>
      </c>
      <c r="D21" s="59">
        <f>+'[3]DEC 2022'!$I$30</f>
        <v>98</v>
      </c>
      <c r="E21" s="59">
        <f>+'[3]JAN 2023'!$I$30</f>
        <v>78</v>
      </c>
      <c r="F21" s="59">
        <f>+'[3]FEB 2023'!$I$30</f>
        <v>86</v>
      </c>
      <c r="G21" s="59">
        <f>+'[3]MAR 2023'!$I$30</f>
        <v>114</v>
      </c>
      <c r="H21" s="59">
        <f>+'[3]APR 2023'!$I$30</f>
        <v>63</v>
      </c>
      <c r="I21" s="59">
        <f>+'[3]MAY 2023'!$I$30</f>
        <v>105</v>
      </c>
      <c r="J21" s="59">
        <f>+'[3]JUN 2023'!$I$30</f>
        <v>88</v>
      </c>
      <c r="K21" s="59">
        <f>+'[3]JUL 2023'!$I$30</f>
        <v>110</v>
      </c>
      <c r="L21" s="59">
        <f>+'[3]AUG 2023'!$I$30</f>
        <v>102</v>
      </c>
      <c r="M21" s="59">
        <f>+'[3]SEP 2023'!$I$30</f>
        <v>65</v>
      </c>
      <c r="N21" s="59">
        <f>SUM(B21:M21)</f>
        <v>1127</v>
      </c>
    </row>
    <row r="22" spans="1:14" ht="11.25" customHeight="1" x14ac:dyDescent="0.2">
      <c r="A22" s="52" t="s">
        <v>24</v>
      </c>
      <c r="B22" s="59">
        <f>+'[4]OCT 2022'!$I$26</f>
        <v>464</v>
      </c>
      <c r="C22" s="59">
        <f>+'[4]NOV 2022'!$I$23</f>
        <v>469</v>
      </c>
      <c r="D22" s="59">
        <f>+'[4]DEC 2022'!$I$23</f>
        <v>501</v>
      </c>
      <c r="E22" s="59">
        <f>+'[4]JAN 2023'!$I$23</f>
        <v>457</v>
      </c>
      <c r="F22" s="59">
        <f>+'[4]FEB 2023'!$I$23</f>
        <v>418</v>
      </c>
      <c r="G22" s="59">
        <f>+'[4]MAR 2023'!$I$23</f>
        <v>437</v>
      </c>
      <c r="H22" s="59">
        <f>+'[4]APR 2023'!$I$23</f>
        <v>393</v>
      </c>
      <c r="I22" s="59">
        <f>+'[4]MAY 2023'!$I$23</f>
        <v>412</v>
      </c>
      <c r="J22" s="59">
        <f>+'[4]JUN 2023'!$I$23</f>
        <v>434</v>
      </c>
      <c r="K22" s="59">
        <f>+'[4]JUL 2023'!$I$23</f>
        <v>386</v>
      </c>
      <c r="L22" s="59">
        <f>+'[4]AUG 2023'!$I$23</f>
        <v>433</v>
      </c>
      <c r="M22" s="59">
        <f>+'[4]SEP 2023'!$I$23</f>
        <v>348</v>
      </c>
      <c r="N22" s="59">
        <f>SUM(B22:M22)</f>
        <v>5152</v>
      </c>
    </row>
    <row r="23" spans="1:14" ht="11.25" customHeight="1" x14ac:dyDescent="0.2">
      <c r="A23" s="5" t="s">
        <v>1</v>
      </c>
      <c r="B23" s="7">
        <f>+'[5]OCT 2022'!$I$26</f>
        <v>87</v>
      </c>
      <c r="C23" s="7">
        <f>+'[5]NOV 2022'!$I$26</f>
        <v>87</v>
      </c>
      <c r="D23" s="7">
        <f>+'[5]DEC 2022'!$I$26</f>
        <v>81</v>
      </c>
      <c r="E23" s="7">
        <f>+'[5]JAN 2023'!$I$26</f>
        <v>64</v>
      </c>
      <c r="F23" s="7">
        <f>+'[5]FEB 2023'!$I$26</f>
        <v>85</v>
      </c>
      <c r="G23" s="7">
        <f>+'[5]MAR 2023'!$I$26</f>
        <v>99</v>
      </c>
      <c r="H23" s="7">
        <f>+'[5]APR 2023'!$I$26</f>
        <v>98</v>
      </c>
      <c r="I23" s="7">
        <f>+'[5]MAY 2023'!$I$26</f>
        <v>64</v>
      </c>
      <c r="J23" s="7">
        <f>+'[5]JUN 2023'!$I$26</f>
        <v>79</v>
      </c>
      <c r="K23" s="7">
        <f>+'[5]JUL 2023'!$I$26</f>
        <v>65</v>
      </c>
      <c r="L23" s="7">
        <f>+'[5]AUG 2023'!$I$27</f>
        <v>61</v>
      </c>
      <c r="M23" s="7">
        <f>+'[5]SEP 2023'!$I$27</f>
        <v>74</v>
      </c>
      <c r="N23" s="59">
        <f>SUM(B23:M23)</f>
        <v>944</v>
      </c>
    </row>
    <row r="24" spans="1:14" x14ac:dyDescent="0.2">
      <c r="A24" s="54" t="s">
        <v>7</v>
      </c>
      <c r="B24" s="160">
        <f>SUM(B19:B23)</f>
        <v>887</v>
      </c>
      <c r="C24" s="160">
        <f>SUM(C19:C23)</f>
        <v>883</v>
      </c>
      <c r="D24" s="160">
        <f>SUM(D19:D23)</f>
        <v>875</v>
      </c>
      <c r="E24" s="160">
        <f>SUM(E19:E23)</f>
        <v>837</v>
      </c>
      <c r="F24" s="160">
        <f>SUM(F19:F23)</f>
        <v>876</v>
      </c>
      <c r="G24" s="160">
        <f t="shared" ref="G24:H24" si="15">SUM(G19:G23)</f>
        <v>936</v>
      </c>
      <c r="H24" s="160">
        <f t="shared" si="15"/>
        <v>763</v>
      </c>
      <c r="I24" s="160">
        <f>SUM(I19:I23)</f>
        <v>874</v>
      </c>
      <c r="J24" s="160">
        <f>SUM(J19:J23)</f>
        <v>909</v>
      </c>
      <c r="K24" s="160">
        <f>SUM(K19:K23)</f>
        <v>843</v>
      </c>
      <c r="L24" s="160">
        <f>SUM(L19:L23)</f>
        <v>870</v>
      </c>
      <c r="M24" s="160">
        <f>SUM(M19:M23)</f>
        <v>742</v>
      </c>
      <c r="N24" s="160">
        <f t="shared" ref="N24" si="16">SUM(N19:N23)</f>
        <v>10295</v>
      </c>
    </row>
    <row r="25" spans="1:14" x14ac:dyDescent="0.2">
      <c r="A25" s="112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x14ac:dyDescent="0.2">
      <c r="A26" s="55" t="s">
        <v>20</v>
      </c>
      <c r="B26" s="197" t="s">
        <v>73</v>
      </c>
      <c r="C26" s="197" t="s">
        <v>74</v>
      </c>
      <c r="D26" s="197" t="s">
        <v>75</v>
      </c>
      <c r="E26" s="197" t="s">
        <v>76</v>
      </c>
      <c r="F26" s="197" t="s">
        <v>77</v>
      </c>
      <c r="G26" s="197" t="s">
        <v>78</v>
      </c>
      <c r="H26" s="197" t="s">
        <v>79</v>
      </c>
      <c r="I26" s="197" t="s">
        <v>80</v>
      </c>
      <c r="J26" s="197" t="s">
        <v>81</v>
      </c>
      <c r="K26" s="197" t="s">
        <v>82</v>
      </c>
      <c r="L26" s="197" t="s">
        <v>83</v>
      </c>
      <c r="M26" s="197" t="s">
        <v>84</v>
      </c>
      <c r="N26" s="51" t="s">
        <v>0</v>
      </c>
    </row>
    <row r="27" spans="1:14" s="1" customFormat="1" x14ac:dyDescent="0.2">
      <c r="A27" s="5" t="s">
        <v>8</v>
      </c>
      <c r="B27" s="45">
        <f>B19/B24</f>
        <v>0.1882750845546787</v>
      </c>
      <c r="C27" s="45">
        <f t="shared" ref="C27:H27" si="17">C19/C24</f>
        <v>0.18912797281993204</v>
      </c>
      <c r="D27" s="45">
        <f t="shared" si="17"/>
        <v>0.18057142857142858</v>
      </c>
      <c r="E27" s="45">
        <f t="shared" si="17"/>
        <v>0.1971326164874552</v>
      </c>
      <c r="F27" s="45">
        <f t="shared" si="17"/>
        <v>0.24200913242009131</v>
      </c>
      <c r="G27" s="45">
        <f t="shared" si="17"/>
        <v>0.24145299145299146</v>
      </c>
      <c r="H27" s="45">
        <f t="shared" si="17"/>
        <v>0.19397116644823068</v>
      </c>
      <c r="I27" s="45">
        <f>I19/I24</f>
        <v>0.24370709382151029</v>
      </c>
      <c r="J27" s="45">
        <f t="shared" ref="J27:N27" si="18">J19/J24</f>
        <v>0.27282728272827284</v>
      </c>
      <c r="K27" s="45">
        <f t="shared" si="18"/>
        <v>0.27283511269276395</v>
      </c>
      <c r="L27" s="45">
        <f t="shared" si="18"/>
        <v>0.23218390804597702</v>
      </c>
      <c r="M27" s="45">
        <f t="shared" si="18"/>
        <v>0.2884097035040431</v>
      </c>
      <c r="N27" s="45">
        <f t="shared" si="18"/>
        <v>0.22826614861583294</v>
      </c>
    </row>
    <row r="28" spans="1:14" s="1" customFormat="1" x14ac:dyDescent="0.2">
      <c r="A28" s="5" t="s">
        <v>9</v>
      </c>
      <c r="B28" s="45">
        <f>B20/B24</f>
        <v>5.4114994363021418E-2</v>
      </c>
      <c r="C28" s="45">
        <f t="shared" ref="C28:M28" si="19">C20/C24</f>
        <v>7.1347678369195922E-2</v>
      </c>
      <c r="D28" s="45">
        <f t="shared" si="19"/>
        <v>4.2285714285714288E-2</v>
      </c>
      <c r="E28" s="45">
        <f t="shared" si="19"/>
        <v>8.7216248506571087E-2</v>
      </c>
      <c r="F28" s="45">
        <f t="shared" si="19"/>
        <v>8.5616438356164379E-2</v>
      </c>
      <c r="G28" s="45">
        <f t="shared" si="19"/>
        <v>6.4102564102564097E-2</v>
      </c>
      <c r="H28" s="45">
        <f t="shared" si="19"/>
        <v>7.9947575360419396E-2</v>
      </c>
      <c r="I28" s="45">
        <f t="shared" si="19"/>
        <v>9.1533180778032033E-2</v>
      </c>
      <c r="J28" s="45">
        <f t="shared" si="19"/>
        <v>6.6006600660066E-2</v>
      </c>
      <c r="K28" s="45">
        <f t="shared" si="19"/>
        <v>6.1684460260972719E-2</v>
      </c>
      <c r="L28" s="45">
        <f t="shared" si="19"/>
        <v>8.2758620689655171E-2</v>
      </c>
      <c r="M28" s="45">
        <f t="shared" si="19"/>
        <v>5.5256064690026953E-2</v>
      </c>
      <c r="N28" s="45">
        <f t="shared" ref="N28" si="20">N20/N24</f>
        <v>7.0131131617289941E-2</v>
      </c>
    </row>
    <row r="29" spans="1:14" x14ac:dyDescent="0.2">
      <c r="A29" s="57" t="s">
        <v>23</v>
      </c>
      <c r="B29" s="56">
        <f t="shared" ref="B29:L29" si="21">B21/B24</f>
        <v>0.13641488162344984</v>
      </c>
      <c r="C29" s="56">
        <f t="shared" si="21"/>
        <v>0.10985277463193659</v>
      </c>
      <c r="D29" s="44">
        <f t="shared" si="21"/>
        <v>0.112</v>
      </c>
      <c r="E29" s="44">
        <f t="shared" si="21"/>
        <v>9.3189964157706098E-2</v>
      </c>
      <c r="F29" s="44">
        <f t="shared" si="21"/>
        <v>9.8173515981735154E-2</v>
      </c>
      <c r="G29" s="44">
        <f t="shared" si="21"/>
        <v>0.12179487179487179</v>
      </c>
      <c r="H29" s="56">
        <f t="shared" si="21"/>
        <v>8.2568807339449546E-2</v>
      </c>
      <c r="I29" s="56">
        <f t="shared" si="21"/>
        <v>0.12013729977116705</v>
      </c>
      <c r="J29" s="44">
        <f t="shared" si="21"/>
        <v>9.6809680968096806E-2</v>
      </c>
      <c r="K29" s="44">
        <f>K21/K24</f>
        <v>0.13048635824436536</v>
      </c>
      <c r="L29" s="44">
        <f t="shared" si="21"/>
        <v>0.11724137931034483</v>
      </c>
      <c r="M29" s="56">
        <f>M21/M24</f>
        <v>8.7601078167115903E-2</v>
      </c>
      <c r="N29" s="56">
        <f>N21/N24</f>
        <v>0.10947061680427392</v>
      </c>
    </row>
    <row r="30" spans="1:14" ht="11.25" customHeight="1" x14ac:dyDescent="0.2">
      <c r="A30" s="57" t="s">
        <v>24</v>
      </c>
      <c r="B30" s="56">
        <f t="shared" ref="B30:K30" si="22">B22/B24</f>
        <v>0.52311161217587376</v>
      </c>
      <c r="C30" s="56">
        <f t="shared" si="22"/>
        <v>0.53114382785956959</v>
      </c>
      <c r="D30" s="56">
        <f t="shared" si="22"/>
        <v>0.57257142857142862</v>
      </c>
      <c r="E30" s="44">
        <f t="shared" si="22"/>
        <v>0.54599761051373952</v>
      </c>
      <c r="F30" s="56">
        <f t="shared" si="22"/>
        <v>0.4771689497716895</v>
      </c>
      <c r="G30" s="56">
        <f t="shared" si="22"/>
        <v>0.46688034188034189</v>
      </c>
      <c r="H30" s="56">
        <f t="shared" si="22"/>
        <v>0.51507208387942338</v>
      </c>
      <c r="I30" s="56">
        <f t="shared" si="22"/>
        <v>0.47139588100686497</v>
      </c>
      <c r="J30" s="56">
        <f t="shared" si="22"/>
        <v>0.47744774477447743</v>
      </c>
      <c r="K30" s="44">
        <f t="shared" si="22"/>
        <v>0.45788849347568211</v>
      </c>
      <c r="L30" s="56">
        <f>L22/L24</f>
        <v>0.49770114942528737</v>
      </c>
      <c r="M30" s="56">
        <f>M22/M24</f>
        <v>0.46900269541778977</v>
      </c>
      <c r="N30" s="56">
        <f>N22/N24</f>
        <v>0.50043710539096653</v>
      </c>
    </row>
    <row r="31" spans="1:14" ht="11.25" customHeight="1" x14ac:dyDescent="0.2">
      <c r="A31" s="9" t="s">
        <v>1</v>
      </c>
      <c r="B31" s="56">
        <f>+B23/B24</f>
        <v>9.8083427282976324E-2</v>
      </c>
      <c r="C31" s="56">
        <f t="shared" ref="C31:N31" si="23">+C23/C24</f>
        <v>9.8527746319365797E-2</v>
      </c>
      <c r="D31" s="56">
        <f t="shared" si="23"/>
        <v>9.2571428571428568E-2</v>
      </c>
      <c r="E31" s="56">
        <f t="shared" si="23"/>
        <v>7.6463560334528072E-2</v>
      </c>
      <c r="F31" s="56">
        <f t="shared" si="23"/>
        <v>9.7031963470319629E-2</v>
      </c>
      <c r="G31" s="56">
        <f t="shared" si="23"/>
        <v>0.10576923076923077</v>
      </c>
      <c r="H31" s="56">
        <f t="shared" si="23"/>
        <v>0.12844036697247707</v>
      </c>
      <c r="I31" s="56">
        <f t="shared" si="23"/>
        <v>7.3226544622425629E-2</v>
      </c>
      <c r="J31" s="56">
        <f t="shared" si="23"/>
        <v>8.690869086908691E-2</v>
      </c>
      <c r="K31" s="56">
        <f t="shared" si="23"/>
        <v>7.7105575326215897E-2</v>
      </c>
      <c r="L31" s="56">
        <f>+L23/L24</f>
        <v>7.0114942528735638E-2</v>
      </c>
      <c r="M31" s="56">
        <f t="shared" si="23"/>
        <v>9.9730458221024262E-2</v>
      </c>
      <c r="N31" s="56">
        <f t="shared" si="23"/>
        <v>9.169499757163671E-2</v>
      </c>
    </row>
    <row r="32" spans="1:14" x14ac:dyDescent="0.2">
      <c r="A32" s="52" t="s">
        <v>13</v>
      </c>
      <c r="B32" s="192">
        <f>SUM(B27:B31)</f>
        <v>1</v>
      </c>
      <c r="C32" s="192">
        <f>SUM(C27:C31)</f>
        <v>0.99999999999999989</v>
      </c>
      <c r="D32" s="192">
        <f>SUM(D27:D31)</f>
        <v>1</v>
      </c>
      <c r="E32" s="192">
        <f>SUM(E27:E31)</f>
        <v>1</v>
      </c>
      <c r="F32" s="192">
        <f>SUM(F27:F31)</f>
        <v>1</v>
      </c>
      <c r="G32" s="192">
        <f t="shared" ref="G32:M32" si="24">SUM(G27:G31)</f>
        <v>1</v>
      </c>
      <c r="H32" s="192">
        <f t="shared" si="24"/>
        <v>1</v>
      </c>
      <c r="I32" s="192">
        <f>SUM(I27:I31)</f>
        <v>1</v>
      </c>
      <c r="J32" s="192">
        <f>SUM(J27:J31)</f>
        <v>1</v>
      </c>
      <c r="K32" s="192">
        <f>SUM(K27:K31)</f>
        <v>1.0000000000000002</v>
      </c>
      <c r="L32" s="192">
        <f t="shared" si="24"/>
        <v>1.0000000000000002</v>
      </c>
      <c r="M32" s="192">
        <f t="shared" si="24"/>
        <v>0.99999999999999989</v>
      </c>
      <c r="N32" s="192">
        <f>SUM(N29:N31)</f>
        <v>0.70160271976687716</v>
      </c>
    </row>
    <row r="33" spans="1:14" x14ac:dyDescent="0.2">
      <c r="A33" s="96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s="1" customFormat="1" x14ac:dyDescent="0.2">
      <c r="A34" s="16" t="s">
        <v>10</v>
      </c>
      <c r="B34" s="197" t="s">
        <v>73</v>
      </c>
      <c r="C34" s="197" t="s">
        <v>74</v>
      </c>
      <c r="D34" s="197" t="s">
        <v>75</v>
      </c>
      <c r="E34" s="197" t="s">
        <v>76</v>
      </c>
      <c r="F34" s="197" t="s">
        <v>77</v>
      </c>
      <c r="G34" s="197" t="s">
        <v>78</v>
      </c>
      <c r="H34" s="197" t="s">
        <v>79</v>
      </c>
      <c r="I34" s="197" t="s">
        <v>80</v>
      </c>
      <c r="J34" s="197" t="s">
        <v>81</v>
      </c>
      <c r="K34" s="197" t="s">
        <v>82</v>
      </c>
      <c r="L34" s="197" t="s">
        <v>83</v>
      </c>
      <c r="M34" s="197" t="s">
        <v>84</v>
      </c>
      <c r="N34" s="4" t="s">
        <v>0</v>
      </c>
    </row>
    <row r="35" spans="1:14" s="1" customFormat="1" x14ac:dyDescent="0.2">
      <c r="A35" s="5" t="s">
        <v>8</v>
      </c>
      <c r="B35" s="171">
        <f t="shared" ref="B35:B40" si="25">B3/B19</f>
        <v>409.76</v>
      </c>
      <c r="C35" s="171">
        <f t="shared" ref="C35:H35" si="26">C3/C19</f>
        <v>412.21365269461074</v>
      </c>
      <c r="D35" s="171">
        <f>D3/D19</f>
        <v>409.76</v>
      </c>
      <c r="E35" s="171">
        <f t="shared" si="26"/>
        <v>414.72678787878795</v>
      </c>
      <c r="F35" s="171">
        <f t="shared" si="26"/>
        <v>413.62566037735849</v>
      </c>
      <c r="G35" s="171">
        <f t="shared" si="26"/>
        <v>411.57309734513274</v>
      </c>
      <c r="H35" s="171">
        <f t="shared" si="26"/>
        <v>409.76</v>
      </c>
      <c r="I35" s="171">
        <f>I3/I19</f>
        <v>425.99610328638499</v>
      </c>
      <c r="J35" s="171">
        <f t="shared" ref="J35:M35" si="27">J3/J19</f>
        <v>427.47181451612903</v>
      </c>
      <c r="K35" s="171">
        <f t="shared" si="27"/>
        <v>426.15</v>
      </c>
      <c r="L35" s="171">
        <f>L3/L19</f>
        <v>436.6982673267326</v>
      </c>
      <c r="M35" s="203">
        <f t="shared" si="27"/>
        <v>426.15</v>
      </c>
      <c r="N35" s="171">
        <f t="shared" ref="N35:N40" si="28">N3/N19</f>
        <v>419.55917872340422</v>
      </c>
    </row>
    <row r="36" spans="1:14" s="1" customFormat="1" x14ac:dyDescent="0.2">
      <c r="A36" s="5" t="s">
        <v>9</v>
      </c>
      <c r="B36" s="171">
        <f t="shared" si="25"/>
        <v>401.7</v>
      </c>
      <c r="C36" s="171">
        <f>C4/C20</f>
        <v>414.45238095238096</v>
      </c>
      <c r="D36" s="171">
        <f t="shared" ref="D36:M36" si="29">D4/D20</f>
        <v>423.41351351351352</v>
      </c>
      <c r="E36" s="171">
        <f t="shared" si="29"/>
        <v>401.7</v>
      </c>
      <c r="F36" s="171">
        <f t="shared" si="29"/>
        <v>401.7</v>
      </c>
      <c r="G36" s="171">
        <f t="shared" si="29"/>
        <v>401.7</v>
      </c>
      <c r="H36" s="171">
        <f t="shared" si="29"/>
        <v>401.7</v>
      </c>
      <c r="I36" s="171">
        <f t="shared" si="29"/>
        <v>401.7</v>
      </c>
      <c r="J36" s="171">
        <f t="shared" si="29"/>
        <v>408.39500000000004</v>
      </c>
      <c r="K36" s="171">
        <f t="shared" si="29"/>
        <v>401.69999999999993</v>
      </c>
      <c r="L36" s="171">
        <f t="shared" si="29"/>
        <v>401.7</v>
      </c>
      <c r="M36" s="171">
        <f t="shared" si="29"/>
        <v>401.70000000000005</v>
      </c>
      <c r="N36" s="171">
        <f t="shared" si="28"/>
        <v>404.48185595567872</v>
      </c>
    </row>
    <row r="37" spans="1:14" x14ac:dyDescent="0.2">
      <c r="A37" s="52" t="s">
        <v>23</v>
      </c>
      <c r="B37" s="175">
        <f t="shared" si="25"/>
        <v>441.90545454545452</v>
      </c>
      <c r="C37" s="175">
        <f t="shared" ref="C37:M37" si="30">C5/C21</f>
        <v>434.72</v>
      </c>
      <c r="D37" s="175">
        <f t="shared" si="30"/>
        <v>434.71999999999997</v>
      </c>
      <c r="E37" s="175">
        <f t="shared" si="30"/>
        <v>434.72</v>
      </c>
      <c r="F37" s="175">
        <f t="shared" si="30"/>
        <v>444.8297674418605</v>
      </c>
      <c r="G37" s="175">
        <f t="shared" si="30"/>
        <v>434.72</v>
      </c>
      <c r="H37" s="175">
        <f t="shared" si="30"/>
        <v>434.72</v>
      </c>
      <c r="I37" s="175">
        <f>I5/I21</f>
        <v>434.72</v>
      </c>
      <c r="J37" s="175">
        <f t="shared" si="30"/>
        <v>444.6</v>
      </c>
      <c r="K37" s="175">
        <f t="shared" si="30"/>
        <v>434.71999999999997</v>
      </c>
      <c r="L37" s="175">
        <f t="shared" si="30"/>
        <v>434.72</v>
      </c>
      <c r="M37" s="175">
        <f t="shared" si="30"/>
        <v>434.71999999999997</v>
      </c>
      <c r="N37" s="175">
        <f t="shared" si="28"/>
        <v>437.03439219165926</v>
      </c>
    </row>
    <row r="38" spans="1:14" ht="11.25" customHeight="1" x14ac:dyDescent="0.2">
      <c r="A38" s="52" t="s">
        <v>24</v>
      </c>
      <c r="B38" s="175">
        <f t="shared" si="25"/>
        <v>471.43331896551723</v>
      </c>
      <c r="C38" s="175">
        <f>C6/C22</f>
        <v>471.41174840085284</v>
      </c>
      <c r="D38" s="175">
        <f t="shared" ref="D38:H38" si="31">D6/D22</f>
        <v>469.41</v>
      </c>
      <c r="E38" s="175">
        <f t="shared" si="31"/>
        <v>469.40999999999997</v>
      </c>
      <c r="F38" s="175">
        <f t="shared" si="31"/>
        <v>472.77897129186601</v>
      </c>
      <c r="G38" s="175">
        <f t="shared" si="31"/>
        <v>469.40999999999997</v>
      </c>
      <c r="H38" s="175">
        <f t="shared" si="31"/>
        <v>469.41</v>
      </c>
      <c r="I38" s="175">
        <f>I6/I22</f>
        <v>471.68868932038833</v>
      </c>
      <c r="J38" s="175">
        <f>J6/J22</f>
        <v>469.41</v>
      </c>
      <c r="K38" s="175">
        <f>K6/K22</f>
        <v>470.62608808290156</v>
      </c>
      <c r="L38" s="175">
        <f>L6/L22</f>
        <v>469.41</v>
      </c>
      <c r="M38" s="175">
        <f>M6/M22</f>
        <v>469.40999999999997</v>
      </c>
      <c r="N38" s="175">
        <f t="shared" si="28"/>
        <v>470.32112189440994</v>
      </c>
    </row>
    <row r="39" spans="1:14" ht="11.25" customHeight="1" x14ac:dyDescent="0.2">
      <c r="A39" s="5" t="s">
        <v>1</v>
      </c>
      <c r="B39" s="175">
        <f t="shared" si="25"/>
        <v>436.8</v>
      </c>
      <c r="C39" s="175">
        <f>C7/C23</f>
        <v>436.8</v>
      </c>
      <c r="D39" s="175">
        <f t="shared" ref="D39:K39" si="32">D7/D23</f>
        <v>436.8</v>
      </c>
      <c r="E39" s="175">
        <f t="shared" si="32"/>
        <v>436.8</v>
      </c>
      <c r="F39" s="175">
        <f t="shared" si="32"/>
        <v>436.8</v>
      </c>
      <c r="G39" s="175">
        <f t="shared" si="32"/>
        <v>436.79999999999995</v>
      </c>
      <c r="H39" s="175">
        <f t="shared" si="32"/>
        <v>436.8</v>
      </c>
      <c r="I39" s="175">
        <f t="shared" si="32"/>
        <v>436.8</v>
      </c>
      <c r="J39" s="175">
        <f t="shared" si="32"/>
        <v>436.79999999999995</v>
      </c>
      <c r="K39" s="175">
        <f t="shared" si="32"/>
        <v>436.8</v>
      </c>
      <c r="L39" s="175">
        <f>L7/L23</f>
        <v>436.8</v>
      </c>
      <c r="M39" s="175">
        <f>M7/M23</f>
        <v>448.60540540540546</v>
      </c>
      <c r="N39" s="175">
        <f t="shared" si="28"/>
        <v>437.72542372881361</v>
      </c>
    </row>
    <row r="40" spans="1:14" s="60" customFormat="1" x14ac:dyDescent="0.2">
      <c r="A40" s="54" t="s">
        <v>10</v>
      </c>
      <c r="B40" s="158">
        <f t="shared" si="25"/>
        <v>448.6231567080045</v>
      </c>
      <c r="C40" s="158">
        <f>C8/C24</f>
        <v>448.71090600226501</v>
      </c>
      <c r="D40" s="158">
        <f t="shared" ref="D40:K40" si="33">D8/D24</f>
        <v>449.78988571428567</v>
      </c>
      <c r="E40" s="158">
        <f t="shared" si="33"/>
        <v>446.99850657108726</v>
      </c>
      <c r="F40" s="158">
        <f t="shared" si="33"/>
        <v>446.14281963470319</v>
      </c>
      <c r="G40" s="158">
        <f t="shared" si="33"/>
        <v>443.43052350427354</v>
      </c>
      <c r="H40" s="158">
        <f>H8/H24</f>
        <v>445.37361730013106</v>
      </c>
      <c r="I40" s="158">
        <f t="shared" si="33"/>
        <v>447.15069794050345</v>
      </c>
      <c r="J40" s="158">
        <f t="shared" si="33"/>
        <v>448.70478547854788</v>
      </c>
      <c r="K40" s="158">
        <f t="shared" si="33"/>
        <v>446.94634638196919</v>
      </c>
      <c r="L40" s="158">
        <f>L8/L24</f>
        <v>449.85772413793103</v>
      </c>
      <c r="M40" s="158">
        <f>M8/M24</f>
        <v>448.07827493261448</v>
      </c>
      <c r="N40" s="158">
        <f t="shared" si="28"/>
        <v>447.48372510927635</v>
      </c>
    </row>
  </sheetData>
  <pageMargins left="0.5" right="0.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B9" zoomScale="115" zoomScaleNormal="115" workbookViewId="0">
      <selection activeCell="J13" sqref="J13"/>
    </sheetView>
  </sheetViews>
  <sheetFormatPr defaultColWidth="9.140625" defaultRowHeight="11.25" x14ac:dyDescent="0.2"/>
  <cols>
    <col min="1" max="1" width="11.5703125" style="1" customWidth="1"/>
    <col min="2" max="9" width="12" style="1" bestFit="1" customWidth="1"/>
    <col min="10" max="10" width="12" style="39" bestFit="1" customWidth="1"/>
    <col min="11" max="12" width="12" style="1" bestFit="1" customWidth="1"/>
    <col min="13" max="13" width="11.42578125" style="1" bestFit="1" customWidth="1"/>
    <col min="14" max="14" width="12.85546875" style="1" bestFit="1" customWidth="1"/>
    <col min="15" max="16384" width="9.140625" style="1"/>
  </cols>
  <sheetData>
    <row r="1" spans="1:14" x14ac:dyDescent="0.2">
      <c r="A1" s="108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44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5" t="s">
        <v>8</v>
      </c>
      <c r="B3" s="143">
        <f>+'[1]Oct 2022'!$J$33</f>
        <v>287211.59999999998</v>
      </c>
      <c r="C3" s="143">
        <f>+'[1]Nov 2022'!$J$41</f>
        <v>366054</v>
      </c>
      <c r="D3" s="143">
        <f>+'[1]Dec 2022'!$J$41</f>
        <v>310864.32</v>
      </c>
      <c r="E3" s="143">
        <f>+'[1]Jan 2023'!$J$41</f>
        <v>323253.83999999997</v>
      </c>
      <c r="F3" s="143">
        <f>+'[1]Feb 2023'!$J$41</f>
        <v>282706.32</v>
      </c>
      <c r="G3" s="143">
        <f>+'[1]Mar 2023'!$J$41</f>
        <v>321376.64000000001</v>
      </c>
      <c r="H3" s="143">
        <f>+'[1]Apr 2023'!$J$41</f>
        <v>300727.43999999994</v>
      </c>
      <c r="I3" s="143">
        <f>+'[1]May 2023'!$J$47</f>
        <v>313867.83999999997</v>
      </c>
      <c r="J3" s="143">
        <f>+'[1]Jun 2023'!$J$47</f>
        <v>257927.27999999997</v>
      </c>
      <c r="K3" s="143">
        <f>+'[1]Jul 2023'!$J$47</f>
        <v>279327.35999999999</v>
      </c>
      <c r="L3" s="143">
        <f>+'[1]Aug 2023'!$J$47</f>
        <v>307109.92</v>
      </c>
      <c r="M3" s="143">
        <f>+'[1]Sep 2023'!$J$47</f>
        <v>257927.27999999997</v>
      </c>
      <c r="N3" s="144">
        <f t="shared" ref="N3:N7" si="0">SUM(B3:M3)</f>
        <v>3608353.8399999989</v>
      </c>
    </row>
    <row r="4" spans="1:14" x14ac:dyDescent="0.2">
      <c r="A4" s="5" t="s">
        <v>9</v>
      </c>
      <c r="B4" s="143">
        <f>+'[2]Oct 2022'!$J$28</f>
        <v>634932.47999999998</v>
      </c>
      <c r="C4" s="143">
        <f>+'[2]Nov 2022'!$J$27</f>
        <v>599289.60000000009</v>
      </c>
      <c r="D4" s="143">
        <f>+'[2]Dec 2022'!$J$27</f>
        <v>553862.40000000002</v>
      </c>
      <c r="E4" s="143">
        <f>+'[2]Jan 2023'!$J$27</f>
        <v>685251.84</v>
      </c>
      <c r="F4" s="143">
        <f>+'[2]Feb 2023'!$J$27</f>
        <v>582865.91999999993</v>
      </c>
      <c r="G4" s="143">
        <f>+'[2]Mar 2023'!$J$27</f>
        <v>724389.12000000011</v>
      </c>
      <c r="H4" s="143">
        <f>+'[2]Apr 2023'!$J$27</f>
        <v>555609.59999999998</v>
      </c>
      <c r="I4" s="143">
        <f>+'[2]May 2023'!$J$30</f>
        <v>856477.44</v>
      </c>
      <c r="J4" s="143">
        <f>+'[2]Jun 2023'!$J$30</f>
        <v>656597.76000000001</v>
      </c>
      <c r="K4" s="143">
        <f>+'[2]Jul 2023'!$J$30</f>
        <v>625148.16000000003</v>
      </c>
      <c r="L4" s="143">
        <f>+'[2]Aug 2023'!$J$30</f>
        <v>736968.96</v>
      </c>
      <c r="M4" s="143">
        <f>+'[2]Sep 2023'!$J$30</f>
        <v>612568.31999999995</v>
      </c>
      <c r="N4" s="144">
        <f t="shared" si="0"/>
        <v>7823961.6000000006</v>
      </c>
    </row>
    <row r="5" spans="1:14" x14ac:dyDescent="0.2">
      <c r="A5" s="5" t="s">
        <v>23</v>
      </c>
      <c r="B5" s="143">
        <f>+'[3]OCT 2022'!$J$36</f>
        <v>167731.20000000001</v>
      </c>
      <c r="C5" s="143">
        <f>+'[3]NOV 2022'!$J$33</f>
        <v>180311.04000000001</v>
      </c>
      <c r="D5" s="143">
        <f>+'[3]DEC 2022'!$J$35</f>
        <v>136281.60000000001</v>
      </c>
      <c r="E5" s="143">
        <f>+'[3]JAN 2023'!$J$35</f>
        <v>156549.12</v>
      </c>
      <c r="F5" s="143">
        <f>+'[3]FEB 2023'!$J$35</f>
        <v>154801.92000000001</v>
      </c>
      <c r="G5" s="143">
        <f>+'[3]MAR 2023'!$J$35</f>
        <v>164236.79999999999</v>
      </c>
      <c r="H5" s="143">
        <f>+'[3]APR 2023'!$J$35</f>
        <v>150608.64000000001</v>
      </c>
      <c r="I5" s="143">
        <f>+'[3]MAY 2023'!$J$35</f>
        <v>125448.96000000001</v>
      </c>
      <c r="J5" s="143">
        <f>+'[3]JUN 2023'!$J$35</f>
        <v>121605.12</v>
      </c>
      <c r="K5" s="143">
        <f>+'[3]JUL 2023'!$J$35</f>
        <v>134534.39999999999</v>
      </c>
      <c r="L5" s="143">
        <f>+'[3]AUG 2023'!$J$35</f>
        <v>154103.04000000001</v>
      </c>
      <c r="M5" s="143">
        <f>+'[3]SEP 2023'!$J$35</f>
        <v>116363.52</v>
      </c>
      <c r="N5" s="144">
        <f>SUM(B5:M5)</f>
        <v>1762575.3599999999</v>
      </c>
    </row>
    <row r="6" spans="1:14" ht="17.25" customHeight="1" x14ac:dyDescent="0.2">
      <c r="A6" s="5" t="s">
        <v>24</v>
      </c>
      <c r="B6" s="143">
        <f>+'[4]OCT 2022'!$J$35</f>
        <v>1984207.8399999999</v>
      </c>
      <c r="C6" s="143">
        <f>+'[4]NOV 2022'!$J$29</f>
        <v>1671917.76</v>
      </c>
      <c r="D6" s="143">
        <f>+'[4]DEC 2022'!$J$29</f>
        <v>1452894.24</v>
      </c>
      <c r="E6" s="143">
        <f>+'[4]JAN 2023'!$J$29</f>
        <v>1595852</v>
      </c>
      <c r="F6" s="143">
        <f>+'[4]FEB 2023'!$J$29</f>
        <v>1436457.92</v>
      </c>
      <c r="G6" s="143">
        <f>+'[4]MAR 2023'!$J$29</f>
        <v>1588971.68</v>
      </c>
      <c r="H6" s="143">
        <f>+'[4]APR 2023'!$J$29</f>
        <v>1346249.28</v>
      </c>
      <c r="I6" s="143">
        <f>+'[4]MAY 2023'!$J$29</f>
        <v>1430342.08</v>
      </c>
      <c r="J6" s="143">
        <f>+'[4]JUN 2023'!$J$29</f>
        <v>1175770.24</v>
      </c>
      <c r="K6" s="143">
        <f>+'[4]JUL 2023'!$J$29</f>
        <v>1092441.92</v>
      </c>
      <c r="L6" s="143">
        <f>+'[4]AUG 2023'!$J$29</f>
        <v>1399380.64</v>
      </c>
      <c r="M6" s="143">
        <f>+'[4]SEP 2023'!$J$29</f>
        <v>1153600.3199999998</v>
      </c>
      <c r="N6" s="144">
        <f>SUM(B6:M6)</f>
        <v>17328085.919999998</v>
      </c>
    </row>
    <row r="7" spans="1:14" x14ac:dyDescent="0.2">
      <c r="A7" s="5" t="s">
        <v>1</v>
      </c>
      <c r="B7" s="143">
        <f>+'[5]OCT 2022'!$J$33</f>
        <v>285143.04000000004</v>
      </c>
      <c r="C7" s="143">
        <f>+'[5]NOV 2022'!$J$33</f>
        <v>266622.71999999997</v>
      </c>
      <c r="D7" s="143">
        <f>+'[5]DEC 2022'!$J$33</f>
        <v>236221.44</v>
      </c>
      <c r="E7" s="143">
        <f>+'[5]JAN 2023'!$J$33</f>
        <v>237269.76000000001</v>
      </c>
      <c r="F7" s="143">
        <f>+'[5]FEB 2023'!$J$33</f>
        <v>225039.35999999999</v>
      </c>
      <c r="G7" s="143">
        <f>+'[5]MAR 2023'!$J$33</f>
        <v>262778.88</v>
      </c>
      <c r="H7" s="143">
        <f>+'[5]APR 2023'!$J$33</f>
        <v>201626.88</v>
      </c>
      <c r="I7" s="143">
        <f>+'[5]MAY 2023'!$J$33</f>
        <v>140474.88</v>
      </c>
      <c r="J7" s="143">
        <f>+'[5]JUN 2023'!$J$33</f>
        <v>101687.03999999999</v>
      </c>
      <c r="K7" s="143">
        <f>+'[5]JUL 2023'!$J$33</f>
        <v>91553.279999999999</v>
      </c>
      <c r="L7" s="143">
        <f>+'[5]AUG 2023'!$J$33</f>
        <v>91902.720000000001</v>
      </c>
      <c r="M7" s="143">
        <f>+'[5]SEP 2023'!$J$33</f>
        <v>90504.959999999992</v>
      </c>
      <c r="N7" s="144">
        <f t="shared" si="0"/>
        <v>2230824.9599999995</v>
      </c>
    </row>
    <row r="8" spans="1:14" x14ac:dyDescent="0.2">
      <c r="A8" s="5"/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">
      <c r="A9" s="6" t="s">
        <v>5</v>
      </c>
      <c r="B9" s="158">
        <f>SUM(B3:B8)</f>
        <v>3359226.16</v>
      </c>
      <c r="C9" s="158">
        <f>SUM(C3:C8)</f>
        <v>3084195.12</v>
      </c>
      <c r="D9" s="157">
        <f>SUM(D3:D8)</f>
        <v>2690124</v>
      </c>
      <c r="E9" s="158">
        <f>SUM(E3:E8)</f>
        <v>2998176.5599999996</v>
      </c>
      <c r="F9" s="157">
        <f>SUM(F3:F8)</f>
        <v>2681871.44</v>
      </c>
      <c r="G9" s="158">
        <f t="shared" ref="G9:H9" si="1">SUM(G3:G8)</f>
        <v>3061753.12</v>
      </c>
      <c r="H9" s="158">
        <f t="shared" si="1"/>
        <v>2554821.84</v>
      </c>
      <c r="I9" s="157">
        <f t="shared" ref="I9:N9" si="2">SUM(I3:I8)</f>
        <v>2866611.1999999997</v>
      </c>
      <c r="J9" s="157">
        <f t="shared" si="2"/>
        <v>2313587.44</v>
      </c>
      <c r="K9" s="157">
        <f t="shared" si="2"/>
        <v>2223005.1199999996</v>
      </c>
      <c r="L9" s="157">
        <f t="shared" si="2"/>
        <v>2689465.28</v>
      </c>
      <c r="M9" s="158">
        <f t="shared" si="2"/>
        <v>2230964.3999999994</v>
      </c>
      <c r="N9" s="157">
        <f t="shared" si="2"/>
        <v>32753801.68</v>
      </c>
    </row>
    <row r="10" spans="1:14" ht="11.1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7" t="s">
        <v>73</v>
      </c>
      <c r="C11" s="197" t="s">
        <v>74</v>
      </c>
      <c r="D11" s="197" t="s">
        <v>75</v>
      </c>
      <c r="E11" s="197" t="s">
        <v>76</v>
      </c>
      <c r="F11" s="197" t="s">
        <v>77</v>
      </c>
      <c r="G11" s="197" t="s">
        <v>78</v>
      </c>
      <c r="H11" s="197" t="s">
        <v>79</v>
      </c>
      <c r="I11" s="197" t="s">
        <v>80</v>
      </c>
      <c r="J11" s="197" t="s">
        <v>81</v>
      </c>
      <c r="K11" s="197" t="s">
        <v>82</v>
      </c>
      <c r="L11" s="197" t="s">
        <v>83</v>
      </c>
      <c r="M11" s="197" t="s">
        <v>84</v>
      </c>
      <c r="N11" s="4" t="s">
        <v>0</v>
      </c>
    </row>
    <row r="12" spans="1:14" x14ac:dyDescent="0.2">
      <c r="A12" s="5" t="s">
        <v>8</v>
      </c>
      <c r="B12" s="44">
        <f t="shared" ref="B12:N12" si="3">B3/B9</f>
        <v>8.5499334168081129E-2</v>
      </c>
      <c r="C12" s="45">
        <f t="shared" si="3"/>
        <v>0.11868704338005696</v>
      </c>
      <c r="D12" s="45">
        <f t="shared" si="3"/>
        <v>0.11555761741837924</v>
      </c>
      <c r="E12" s="45">
        <f t="shared" si="3"/>
        <v>0.1078168124961927</v>
      </c>
      <c r="F12" s="45">
        <f t="shared" si="3"/>
        <v>0.10541382252088863</v>
      </c>
      <c r="G12" s="45">
        <f t="shared" si="3"/>
        <v>0.10496490977691891</v>
      </c>
      <c r="H12" s="45">
        <f>H3/H9</f>
        <v>0.11770974996831872</v>
      </c>
      <c r="I12" s="45">
        <f t="shared" si="3"/>
        <v>0.10949089991694723</v>
      </c>
      <c r="J12" s="45">
        <f t="shared" si="3"/>
        <v>0.11148369650554464</v>
      </c>
      <c r="K12" s="45">
        <f t="shared" si="3"/>
        <v>0.12565304393001128</v>
      </c>
      <c r="L12" s="45">
        <f t="shared" si="3"/>
        <v>0.11418995526129269</v>
      </c>
      <c r="M12" s="45">
        <f t="shared" si="3"/>
        <v>0.11561245889894076</v>
      </c>
      <c r="N12" s="45">
        <f t="shared" si="3"/>
        <v>0.11016595494022662</v>
      </c>
    </row>
    <row r="13" spans="1:14" x14ac:dyDescent="0.2">
      <c r="A13" s="5" t="s">
        <v>9</v>
      </c>
      <c r="B13" s="44">
        <f t="shared" ref="B13:N13" si="4">B4/B9</f>
        <v>0.18901153115573496</v>
      </c>
      <c r="C13" s="45">
        <f t="shared" si="4"/>
        <v>0.19430988529675128</v>
      </c>
      <c r="D13" s="45">
        <f t="shared" si="4"/>
        <v>0.20588731225772494</v>
      </c>
      <c r="E13" s="45">
        <f t="shared" si="4"/>
        <v>0.22855619950547545</v>
      </c>
      <c r="F13" s="45">
        <f t="shared" si="4"/>
        <v>0.21733551851389266</v>
      </c>
      <c r="G13" s="45">
        <f>G4/G9</f>
        <v>0.23659292294605389</v>
      </c>
      <c r="H13" s="45">
        <f t="shared" si="4"/>
        <v>0.21747489053874691</v>
      </c>
      <c r="I13" s="45">
        <f t="shared" si="4"/>
        <v>0.29877698098716704</v>
      </c>
      <c r="J13" s="45">
        <f t="shared" si="4"/>
        <v>0.28380071081298747</v>
      </c>
      <c r="K13" s="45">
        <f t="shared" si="4"/>
        <v>0.28121759791538409</v>
      </c>
      <c r="L13" s="45">
        <f t="shared" si="4"/>
        <v>0.27402062613725209</v>
      </c>
      <c r="M13" s="45">
        <f t="shared" si="4"/>
        <v>0.27457556920226972</v>
      </c>
      <c r="N13" s="45">
        <f t="shared" si="4"/>
        <v>0.23887186215630773</v>
      </c>
    </row>
    <row r="14" spans="1:14" x14ac:dyDescent="0.2">
      <c r="A14" s="5" t="s">
        <v>23</v>
      </c>
      <c r="B14" s="44">
        <f t="shared" ref="B14:N14" si="5">B5/B9</f>
        <v>4.9931499699918988E-2</v>
      </c>
      <c r="C14" s="45">
        <f t="shared" si="5"/>
        <v>5.8462915926019619E-2</v>
      </c>
      <c r="D14" s="45">
        <f t="shared" si="5"/>
        <v>5.0659969577610549E-2</v>
      </c>
      <c r="E14" s="45">
        <f t="shared" si="5"/>
        <v>5.2214776837558902E-2</v>
      </c>
      <c r="F14" s="45">
        <f t="shared" si="5"/>
        <v>5.772160353816215E-2</v>
      </c>
      <c r="G14" s="45">
        <f t="shared" si="5"/>
        <v>5.3641424884054656E-2</v>
      </c>
      <c r="H14" s="45">
        <f t="shared" si="5"/>
        <v>5.8950740768679205E-2</v>
      </c>
      <c r="I14" s="45">
        <f t="shared" si="5"/>
        <v>4.3762111862257431E-2</v>
      </c>
      <c r="J14" s="45">
        <f t="shared" si="5"/>
        <v>5.2561281193677298E-2</v>
      </c>
      <c r="K14" s="45">
        <f t="shared" si="5"/>
        <v>6.0519158858257607E-2</v>
      </c>
      <c r="L14" s="45">
        <f t="shared" si="5"/>
        <v>5.7298765351601798E-2</v>
      </c>
      <c r="M14" s="45">
        <f t="shared" si="5"/>
        <v>5.2158393921480785E-2</v>
      </c>
      <c r="N14" s="45">
        <f t="shared" si="5"/>
        <v>5.3812848267816703E-2</v>
      </c>
    </row>
    <row r="15" spans="1:14" ht="22.5" x14ac:dyDescent="0.2">
      <c r="A15" s="5" t="s">
        <v>24</v>
      </c>
      <c r="B15" s="44">
        <f t="shared" ref="B15:N15" si="6">B6/B9</f>
        <v>0.59067408548640254</v>
      </c>
      <c r="C15" s="45">
        <f t="shared" si="6"/>
        <v>0.54209208397943376</v>
      </c>
      <c r="D15" s="45">
        <f t="shared" si="6"/>
        <v>0.54008448681176036</v>
      </c>
      <c r="E15" s="45">
        <f t="shared" si="6"/>
        <v>0.5322741900163479</v>
      </c>
      <c r="F15" s="45">
        <f t="shared" si="6"/>
        <v>0.53561774012552965</v>
      </c>
      <c r="G15" s="45">
        <f>G6/G9</f>
        <v>0.51897446257848501</v>
      </c>
      <c r="H15" s="45">
        <f t="shared" si="6"/>
        <v>0.5269444854910118</v>
      </c>
      <c r="I15" s="45">
        <f t="shared" si="6"/>
        <v>0.49896619395054348</v>
      </c>
      <c r="J15" s="45">
        <f t="shared" si="6"/>
        <v>0.50820220566204322</v>
      </c>
      <c r="K15" s="45">
        <f t="shared" si="6"/>
        <v>0.49142573274864976</v>
      </c>
      <c r="L15" s="45">
        <f t="shared" si="6"/>
        <v>0.52031928071590494</v>
      </c>
      <c r="M15" s="45">
        <f t="shared" si="6"/>
        <v>0.51708593826060156</v>
      </c>
      <c r="N15" s="45">
        <f t="shared" si="6"/>
        <v>0.52904044816821394</v>
      </c>
    </row>
    <row r="16" spans="1:14" x14ac:dyDescent="0.2">
      <c r="A16" s="5" t="s">
        <v>1</v>
      </c>
      <c r="B16" s="44">
        <f t="shared" ref="B16:N16" si="7">B7/B9</f>
        <v>8.4883549489862278E-2</v>
      </c>
      <c r="C16" s="45">
        <f t="shared" si="7"/>
        <v>8.6448071417738304E-2</v>
      </c>
      <c r="D16" s="45">
        <f t="shared" si="7"/>
        <v>8.7810613934524953E-2</v>
      </c>
      <c r="E16" s="45">
        <f t="shared" si="7"/>
        <v>7.9138021144425211E-2</v>
      </c>
      <c r="F16" s="45">
        <f t="shared" si="7"/>
        <v>8.3911315301526901E-2</v>
      </c>
      <c r="G16" s="45">
        <f t="shared" si="7"/>
        <v>8.5826279814487455E-2</v>
      </c>
      <c r="H16" s="45">
        <f t="shared" si="7"/>
        <v>7.8920133233243386E-2</v>
      </c>
      <c r="I16" s="45">
        <f t="shared" si="7"/>
        <v>4.9003813283084924E-2</v>
      </c>
      <c r="J16" s="45">
        <f t="shared" si="7"/>
        <v>4.3952105825747392E-2</v>
      </c>
      <c r="K16" s="45">
        <f t="shared" si="7"/>
        <v>4.1184466547697383E-2</v>
      </c>
      <c r="L16" s="45">
        <f t="shared" si="7"/>
        <v>3.417137253394846E-2</v>
      </c>
      <c r="M16" s="45">
        <f t="shared" si="7"/>
        <v>4.0567639716707272E-2</v>
      </c>
      <c r="N16" s="45">
        <f t="shared" si="7"/>
        <v>6.8108886467434931E-2</v>
      </c>
    </row>
    <row r="17" spans="1:14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8"/>
      <c r="N17" s="192"/>
    </row>
    <row r="18" spans="1:14" ht="12" thickBot="1" x14ac:dyDescent="0.25">
      <c r="A18" s="12" t="s">
        <v>12</v>
      </c>
      <c r="B18" s="189">
        <f t="shared" ref="B18:H18" si="8">SUM(B12:B17)</f>
        <v>1</v>
      </c>
      <c r="C18" s="189">
        <f>SUM(C12:C17)</f>
        <v>0.99999999999999978</v>
      </c>
      <c r="D18" s="189">
        <f>SUM(D12:D17)</f>
        <v>1</v>
      </c>
      <c r="E18" s="189">
        <f>SUM(E12:E17)</f>
        <v>1.0000000000000002</v>
      </c>
      <c r="F18" s="189">
        <f>SUM(F12:F17)</f>
        <v>1</v>
      </c>
      <c r="G18" s="189">
        <f t="shared" si="8"/>
        <v>0.99999999999999989</v>
      </c>
      <c r="H18" s="189">
        <f t="shared" si="8"/>
        <v>1</v>
      </c>
      <c r="I18" s="189">
        <f t="shared" ref="I18:N18" si="9">SUM(I12:I17)</f>
        <v>1.0000000000000002</v>
      </c>
      <c r="J18" s="189">
        <f t="shared" si="9"/>
        <v>1</v>
      </c>
      <c r="K18" s="189">
        <f t="shared" si="9"/>
        <v>1.0000000000000002</v>
      </c>
      <c r="L18" s="189">
        <f t="shared" si="9"/>
        <v>0.99999999999999989</v>
      </c>
      <c r="M18" s="189">
        <f t="shared" si="9"/>
        <v>1</v>
      </c>
      <c r="N18" s="189">
        <f t="shared" si="9"/>
        <v>0.99999999999999989</v>
      </c>
    </row>
    <row r="19" spans="1:14" ht="2.25" customHeight="1" x14ac:dyDescent="0.2"/>
    <row r="20" spans="1:14" ht="11.45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x14ac:dyDescent="0.2">
      <c r="A21" s="16" t="s">
        <v>19</v>
      </c>
      <c r="B21" s="197" t="s">
        <v>73</v>
      </c>
      <c r="C21" s="197" t="s">
        <v>74</v>
      </c>
      <c r="D21" s="197" t="s">
        <v>75</v>
      </c>
      <c r="E21" s="197" t="s">
        <v>76</v>
      </c>
      <c r="F21" s="197" t="s">
        <v>77</v>
      </c>
      <c r="G21" s="197" t="s">
        <v>78</v>
      </c>
      <c r="H21" s="197" t="s">
        <v>79</v>
      </c>
      <c r="I21" s="197" t="s">
        <v>80</v>
      </c>
      <c r="J21" s="197" t="s">
        <v>81</v>
      </c>
      <c r="K21" s="197" t="s">
        <v>82</v>
      </c>
      <c r="L21" s="197" t="s">
        <v>83</v>
      </c>
      <c r="M21" s="197" t="s">
        <v>84</v>
      </c>
      <c r="N21" s="4" t="s">
        <v>0</v>
      </c>
    </row>
    <row r="22" spans="1:14" x14ac:dyDescent="0.2">
      <c r="A22" s="5" t="s">
        <v>8</v>
      </c>
      <c r="B22" s="7">
        <f>+'[1]Oct 2022'!$I$33</f>
        <v>763</v>
      </c>
      <c r="C22" s="7">
        <f>+'[1]Nov 2022'!$I$41</f>
        <v>965</v>
      </c>
      <c r="D22" s="7">
        <f>+'[1]Dec 2022'!$I$41</f>
        <v>827</v>
      </c>
      <c r="E22" s="7">
        <f>+'[1]Jan 2023'!$I$41</f>
        <v>857</v>
      </c>
      <c r="F22" s="7">
        <f>+'[1]Feb 2023'!$I$41</f>
        <v>751</v>
      </c>
      <c r="G22" s="7">
        <f>+'[1]Mar 2023'!$I$41</f>
        <v>851</v>
      </c>
      <c r="H22" s="7">
        <f>+'[1]Apr 2023'!$I$41</f>
        <v>800</v>
      </c>
      <c r="I22" s="7">
        <f>+'[1]May 2023'!$I$47</f>
        <v>833</v>
      </c>
      <c r="J22" s="7">
        <f>+'[1]Jun 2023'!$I$47</f>
        <v>685</v>
      </c>
      <c r="K22" s="7">
        <f>+'[1]Jul 2023'!$I$47</f>
        <v>744</v>
      </c>
      <c r="L22" s="7">
        <f>+'[1]Aug 2023'!$I$47</f>
        <v>812</v>
      </c>
      <c r="M22" s="7">
        <f>+'[1]Sep 2023'!$I$47</f>
        <v>686</v>
      </c>
      <c r="N22" s="7">
        <f t="shared" ref="N22:N26" si="10">SUM(B22:M22)</f>
        <v>9574</v>
      </c>
    </row>
    <row r="23" spans="1:14" x14ac:dyDescent="0.2">
      <c r="A23" s="5" t="s">
        <v>9</v>
      </c>
      <c r="B23" s="7">
        <f>+'[2]Oct 2022'!$I$28</f>
        <v>1810</v>
      </c>
      <c r="C23" s="7">
        <f>+'[2]Nov 2022'!$I$27</f>
        <v>1711</v>
      </c>
      <c r="D23" s="7">
        <f>+'[2]Dec 2022'!$I$27</f>
        <v>1571</v>
      </c>
      <c r="E23" s="7">
        <f>+'[2]Jan 2023'!$I$27</f>
        <v>1945</v>
      </c>
      <c r="F23" s="7">
        <f>+'[2]Feb 2023'!$I$27</f>
        <v>1662</v>
      </c>
      <c r="G23" s="7">
        <f>+'[2]Mar 2023'!$I$27</f>
        <v>2065</v>
      </c>
      <c r="H23" s="7">
        <f>+'[2]Apr 2023'!$I$27</f>
        <v>1587</v>
      </c>
      <c r="I23" s="7">
        <f>+'[2]May 2023'!$I$30</f>
        <v>2437</v>
      </c>
      <c r="J23" s="7">
        <f>+'[2]Jun 2023'!$I$30</f>
        <v>1867</v>
      </c>
      <c r="K23" s="7">
        <f>+'[2]Jul 2023'!$I$30</f>
        <v>1780</v>
      </c>
      <c r="L23" s="7">
        <f>+'[2]Aug 2023'!$I$30</f>
        <v>2101</v>
      </c>
      <c r="M23" s="7">
        <f>+'[2]Sep 2023'!$I$30</f>
        <v>1745</v>
      </c>
      <c r="N23" s="7">
        <f t="shared" si="10"/>
        <v>22281</v>
      </c>
    </row>
    <row r="24" spans="1:14" x14ac:dyDescent="0.2">
      <c r="A24" s="5" t="s">
        <v>23</v>
      </c>
      <c r="B24" s="7">
        <f>+'[3]OCT 2022'!$I$36</f>
        <v>479</v>
      </c>
      <c r="C24" s="7">
        <f>+'[3]NOV 2022'!$I$33</f>
        <v>512</v>
      </c>
      <c r="D24" s="7">
        <f>+'[3]DEC 2022'!$I$35</f>
        <v>386</v>
      </c>
      <c r="E24" s="7">
        <f>+'[3]JAN 2023'!$I$35</f>
        <v>446</v>
      </c>
      <c r="F24" s="7">
        <f>+'[3]FEB 2023'!$I$35</f>
        <v>443</v>
      </c>
      <c r="G24" s="7">
        <f>+'[3]MAR 2023'!$I$35</f>
        <v>469</v>
      </c>
      <c r="H24" s="7">
        <f>+'[3]APR 2023'!$I$35</f>
        <v>431</v>
      </c>
      <c r="I24" s="7">
        <f>+'[3]MAY 2023'!$I$35</f>
        <v>359</v>
      </c>
      <c r="J24" s="7">
        <f>+'[3]JUN 2023'!$I$35</f>
        <v>348</v>
      </c>
      <c r="K24" s="7">
        <f>+'[3]JUL 2023'!$I$35</f>
        <v>383</v>
      </c>
      <c r="L24" s="7">
        <f>+'[3]AUG 2023'!$I$35</f>
        <v>441</v>
      </c>
      <c r="M24" s="7">
        <f>+'[3]SEP 2023'!$I$35</f>
        <v>327</v>
      </c>
      <c r="N24" s="7">
        <f>SUM(B24:M24)</f>
        <v>5024</v>
      </c>
    </row>
    <row r="25" spans="1:14" ht="22.5" x14ac:dyDescent="0.2">
      <c r="A25" s="5" t="s">
        <v>24</v>
      </c>
      <c r="B25" s="7">
        <f>+'[4]OCT 2022'!$I$35</f>
        <v>5181</v>
      </c>
      <c r="C25" s="7">
        <f>+'[4]NOV 2022'!$I$29</f>
        <v>4362</v>
      </c>
      <c r="D25" s="7">
        <f>+'[4]DEC 2022'!$I$29</f>
        <v>3800</v>
      </c>
      <c r="E25" s="7">
        <f>+'[4]JAN 2023'!$I$29</f>
        <v>4172</v>
      </c>
      <c r="F25" s="7">
        <f>+'[4]FEB 2023'!$I$29</f>
        <v>3748</v>
      </c>
      <c r="G25" s="7">
        <f>+'[4]MAR 2023'!$I$29</f>
        <v>4153</v>
      </c>
      <c r="H25" s="7">
        <f>+'[4]APR 2023'!$I$29</f>
        <v>3516</v>
      </c>
      <c r="I25" s="7">
        <f>+'[4]MAY 2023'!$I$29</f>
        <v>3734</v>
      </c>
      <c r="J25" s="7">
        <f>+'[4]JUN 2023'!$I$29</f>
        <v>3071</v>
      </c>
      <c r="K25" s="7">
        <f>+'[4]JUL 2023'!$I$29</f>
        <v>2852</v>
      </c>
      <c r="L25" s="7">
        <f>+'[4]AUG 2023'!$I$29</f>
        <v>3653</v>
      </c>
      <c r="M25" s="7">
        <f>+'[4]SEP 2023'!$I$29</f>
        <v>3012</v>
      </c>
      <c r="N25" s="7">
        <f t="shared" si="10"/>
        <v>45254</v>
      </c>
    </row>
    <row r="26" spans="1:14" x14ac:dyDescent="0.2">
      <c r="A26" s="5" t="s">
        <v>1</v>
      </c>
      <c r="B26" s="7">
        <f>+'[5]OCT 2022'!$I$33</f>
        <v>816</v>
      </c>
      <c r="C26" s="7">
        <f>+'[5]NOV 2022'!$I$33</f>
        <v>763</v>
      </c>
      <c r="D26" s="7">
        <f>+'[5]DEC 2022'!$I$33</f>
        <v>673</v>
      </c>
      <c r="E26" s="7">
        <f>+'[5]JAN 2023'!$I$33</f>
        <v>675</v>
      </c>
      <c r="F26" s="7">
        <f>+'[5]FEB 2023'!$I$33</f>
        <v>639</v>
      </c>
      <c r="G26" s="7">
        <f>+'[5]MAR 2023'!$I$33</f>
        <v>750</v>
      </c>
      <c r="H26" s="7">
        <f>+'[5]APR 2023'!$I$33</f>
        <v>571</v>
      </c>
      <c r="I26" s="7">
        <f>+'[5]MAY 2023'!$I$33</f>
        <v>400</v>
      </c>
      <c r="J26" s="7">
        <f>+'[5]JUN 2023'!$I$33</f>
        <v>287</v>
      </c>
      <c r="K26" s="7">
        <f>+'[5]JUL 2023'!$I$33</f>
        <v>262</v>
      </c>
      <c r="L26" s="7">
        <f>+'[5]AUG 2023'!$I$33</f>
        <v>263</v>
      </c>
      <c r="M26" s="7">
        <f>+'[5]SEP 2023'!$I$33</f>
        <v>259</v>
      </c>
      <c r="N26" s="7">
        <f t="shared" si="10"/>
        <v>6358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59">
        <f>SUM(B22:B27)</f>
        <v>9049</v>
      </c>
      <c r="C28" s="159">
        <f>SUM(C22:C27)</f>
        <v>8313</v>
      </c>
      <c r="D28" s="159">
        <f>SUM(D22:D27)</f>
        <v>7257</v>
      </c>
      <c r="E28" s="159">
        <f>SUM(E22:E27)</f>
        <v>8095</v>
      </c>
      <c r="F28" s="159">
        <f>SUM(F22:F27)</f>
        <v>7243</v>
      </c>
      <c r="G28" s="159">
        <f t="shared" ref="G28:H28" si="11">SUM(G22:G27)</f>
        <v>8288</v>
      </c>
      <c r="H28" s="159">
        <f t="shared" si="11"/>
        <v>6905</v>
      </c>
      <c r="I28" s="159">
        <f t="shared" ref="I28:N28" si="12">SUM(I22:I27)</f>
        <v>7763</v>
      </c>
      <c r="J28" s="159">
        <f t="shared" si="12"/>
        <v>6258</v>
      </c>
      <c r="K28" s="159">
        <f t="shared" si="12"/>
        <v>6021</v>
      </c>
      <c r="L28" s="159">
        <f t="shared" si="12"/>
        <v>7270</v>
      </c>
      <c r="M28" s="159">
        <f t="shared" si="12"/>
        <v>6029</v>
      </c>
      <c r="N28" s="159">
        <f t="shared" si="12"/>
        <v>88491</v>
      </c>
    </row>
    <row r="29" spans="1:14" ht="14.1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x14ac:dyDescent="0.2">
      <c r="A30" s="16" t="s">
        <v>20</v>
      </c>
      <c r="B30" s="197" t="s">
        <v>73</v>
      </c>
      <c r="C30" s="197" t="s">
        <v>74</v>
      </c>
      <c r="D30" s="197" t="s">
        <v>75</v>
      </c>
      <c r="E30" s="197" t="s">
        <v>76</v>
      </c>
      <c r="F30" s="197" t="s">
        <v>77</v>
      </c>
      <c r="G30" s="197" t="s">
        <v>78</v>
      </c>
      <c r="H30" s="197" t="s">
        <v>79</v>
      </c>
      <c r="I30" s="197" t="s">
        <v>80</v>
      </c>
      <c r="J30" s="197" t="s">
        <v>81</v>
      </c>
      <c r="K30" s="197" t="s">
        <v>82</v>
      </c>
      <c r="L30" s="197" t="s">
        <v>83</v>
      </c>
      <c r="M30" s="197" t="s">
        <v>84</v>
      </c>
      <c r="N30" s="4" t="s">
        <v>0</v>
      </c>
    </row>
    <row r="31" spans="1:14" x14ac:dyDescent="0.2">
      <c r="A31" s="5" t="s">
        <v>8</v>
      </c>
      <c r="B31" s="45">
        <f t="shared" ref="B31:N31" si="13">B22/B28</f>
        <v>8.4318709249640841E-2</v>
      </c>
      <c r="C31" s="45">
        <f t="shared" si="13"/>
        <v>0.11608324311319621</v>
      </c>
      <c r="D31" s="45">
        <f t="shared" si="13"/>
        <v>0.11395893619953149</v>
      </c>
      <c r="E31" s="45">
        <f t="shared" si="13"/>
        <v>0.10586781964175417</v>
      </c>
      <c r="F31" s="45">
        <f t="shared" si="13"/>
        <v>0.10368631782410603</v>
      </c>
      <c r="G31" s="45">
        <f t="shared" si="13"/>
        <v>0.10267857142857142</v>
      </c>
      <c r="H31" s="45">
        <f t="shared" si="13"/>
        <v>0.11585807385952208</v>
      </c>
      <c r="I31" s="45">
        <f t="shared" si="13"/>
        <v>0.1073038773669973</v>
      </c>
      <c r="J31" s="45">
        <f t="shared" si="13"/>
        <v>0.10945989133908597</v>
      </c>
      <c r="K31" s="45">
        <f t="shared" si="13"/>
        <v>0.12356751370204284</v>
      </c>
      <c r="L31" s="45">
        <f t="shared" si="13"/>
        <v>0.11169188445667125</v>
      </c>
      <c r="M31" s="45">
        <f t="shared" si="13"/>
        <v>0.11378338032841268</v>
      </c>
      <c r="N31" s="45">
        <f t="shared" si="13"/>
        <v>0.10819179351572476</v>
      </c>
    </row>
    <row r="32" spans="1:14" x14ac:dyDescent="0.2">
      <c r="A32" s="5" t="s">
        <v>9</v>
      </c>
      <c r="B32" s="45">
        <f t="shared" ref="B32:N32" si="14">B23/B28</f>
        <v>0.20002210188971156</v>
      </c>
      <c r="C32" s="45">
        <f t="shared" si="14"/>
        <v>0.20582220618308672</v>
      </c>
      <c r="D32" s="45">
        <f t="shared" si="14"/>
        <v>0.21648063938266501</v>
      </c>
      <c r="E32" s="45">
        <f t="shared" si="14"/>
        <v>0.24027177269919703</v>
      </c>
      <c r="F32" s="45">
        <f t="shared" si="14"/>
        <v>0.22946292972525198</v>
      </c>
      <c r="G32" s="45">
        <f t="shared" si="14"/>
        <v>0.2491554054054054</v>
      </c>
      <c r="H32" s="45">
        <f t="shared" si="14"/>
        <v>0.22983345401882693</v>
      </c>
      <c r="I32" s="45">
        <f t="shared" si="14"/>
        <v>0.31392502898364033</v>
      </c>
      <c r="J32" s="45">
        <f t="shared" si="14"/>
        <v>0.29833812719718761</v>
      </c>
      <c r="K32" s="45">
        <f t="shared" si="14"/>
        <v>0.29563195482477994</v>
      </c>
      <c r="L32" s="45">
        <f>L23/L28</f>
        <v>0.28899587345254468</v>
      </c>
      <c r="M32" s="45">
        <f t="shared" si="14"/>
        <v>0.28943440039807594</v>
      </c>
      <c r="N32" s="45">
        <f t="shared" si="14"/>
        <v>0.25178831745601249</v>
      </c>
    </row>
    <row r="33" spans="1:14" x14ac:dyDescent="0.2">
      <c r="A33" s="5" t="s">
        <v>23</v>
      </c>
      <c r="B33" s="45">
        <f t="shared" ref="B33:N33" si="15">B24/B28</f>
        <v>5.2934025859210962E-2</v>
      </c>
      <c r="C33" s="45">
        <f t="shared" si="15"/>
        <v>6.1590280283892698E-2</v>
      </c>
      <c r="D33" s="45">
        <f t="shared" si="15"/>
        <v>5.3190023425657984E-2</v>
      </c>
      <c r="E33" s="45">
        <f t="shared" si="15"/>
        <v>5.5095738109944413E-2</v>
      </c>
      <c r="F33" s="45">
        <f t="shared" si="15"/>
        <v>6.1162501725804223E-2</v>
      </c>
      <c r="G33" s="45">
        <f t="shared" si="15"/>
        <v>5.6587837837837836E-2</v>
      </c>
      <c r="H33" s="45">
        <f t="shared" si="15"/>
        <v>6.2418537291817525E-2</v>
      </c>
      <c r="I33" s="45">
        <f t="shared" si="15"/>
        <v>4.6245008373051656E-2</v>
      </c>
      <c r="J33" s="45">
        <f t="shared" si="15"/>
        <v>5.560882070949185E-2</v>
      </c>
      <c r="K33" s="45">
        <f t="shared" si="15"/>
        <v>6.3610695897691416E-2</v>
      </c>
      <c r="L33" s="45">
        <f t="shared" si="15"/>
        <v>6.066024759284732E-2</v>
      </c>
      <c r="M33" s="45">
        <f t="shared" si="15"/>
        <v>5.4237850389782717E-2</v>
      </c>
      <c r="N33" s="45">
        <f t="shared" si="15"/>
        <v>5.6774135222791018E-2</v>
      </c>
    </row>
    <row r="34" spans="1:14" ht="22.5" x14ac:dyDescent="0.2">
      <c r="A34" s="5" t="s">
        <v>24</v>
      </c>
      <c r="B34" s="45">
        <f t="shared" ref="B34:N34" si="16">B25/B28</f>
        <v>0.57254945297822968</v>
      </c>
      <c r="C34" s="45">
        <f t="shared" si="16"/>
        <v>0.52472031757488269</v>
      </c>
      <c r="D34" s="45">
        <f t="shared" si="16"/>
        <v>0.52363235496761751</v>
      </c>
      <c r="E34" s="45">
        <f t="shared" si="16"/>
        <v>0.51537986411365044</v>
      </c>
      <c r="F34" s="45">
        <f t="shared" si="16"/>
        <v>0.51746513875465971</v>
      </c>
      <c r="G34" s="45">
        <f t="shared" si="16"/>
        <v>0.5010859073359073</v>
      </c>
      <c r="H34" s="45">
        <f t="shared" si="16"/>
        <v>0.50919623461259955</v>
      </c>
      <c r="I34" s="45">
        <f t="shared" si="16"/>
        <v>0.48099961355146209</v>
      </c>
      <c r="J34" s="45">
        <f t="shared" si="16"/>
        <v>0.49073186321508472</v>
      </c>
      <c r="K34" s="45">
        <f t="shared" si="16"/>
        <v>0.47367546919116427</v>
      </c>
      <c r="L34" s="45">
        <f t="shared" si="16"/>
        <v>0.50247592847317746</v>
      </c>
      <c r="M34" s="45">
        <f t="shared" si="16"/>
        <v>0.49958533753524631</v>
      </c>
      <c r="N34" s="45">
        <f t="shared" si="16"/>
        <v>0.51139663920624701</v>
      </c>
    </row>
    <row r="35" spans="1:14" x14ac:dyDescent="0.2">
      <c r="A35" s="5" t="s">
        <v>1</v>
      </c>
      <c r="B35" s="45">
        <f t="shared" ref="B35:N35" si="17">B26/B28</f>
        <v>9.0175710023206984E-2</v>
      </c>
      <c r="C35" s="45">
        <f t="shared" si="17"/>
        <v>9.178395284494166E-2</v>
      </c>
      <c r="D35" s="45">
        <f t="shared" si="17"/>
        <v>9.2738046024528037E-2</v>
      </c>
      <c r="E35" s="45">
        <f t="shared" si="17"/>
        <v>8.3384805435453985E-2</v>
      </c>
      <c r="F35" s="45">
        <f t="shared" si="17"/>
        <v>8.8223111970178097E-2</v>
      </c>
      <c r="G35" s="45">
        <f t="shared" si="17"/>
        <v>9.0492277992277992E-2</v>
      </c>
      <c r="H35" s="45">
        <f>H26/H28</f>
        <v>8.2693700217233893E-2</v>
      </c>
      <c r="I35" s="45">
        <f t="shared" si="17"/>
        <v>5.1526471724848644E-2</v>
      </c>
      <c r="J35" s="45">
        <f t="shared" si="17"/>
        <v>4.5861297539149887E-2</v>
      </c>
      <c r="K35" s="45">
        <f t="shared" si="17"/>
        <v>4.3514366384321539E-2</v>
      </c>
      <c r="L35" s="45">
        <f>L26/L28</f>
        <v>3.6176066024759285E-2</v>
      </c>
      <c r="M35" s="45">
        <f t="shared" si="17"/>
        <v>4.2959031348482335E-2</v>
      </c>
      <c r="N35" s="45">
        <f t="shared" si="17"/>
        <v>7.1849114599224786E-2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38"/>
      <c r="N36" s="45"/>
    </row>
    <row r="37" spans="1:14" x14ac:dyDescent="0.2">
      <c r="A37" s="10" t="s">
        <v>12</v>
      </c>
      <c r="B37" s="191">
        <f t="shared" ref="B37:H37" si="18">SUM(B31:B36)</f>
        <v>1</v>
      </c>
      <c r="C37" s="191">
        <f t="shared" si="18"/>
        <v>1</v>
      </c>
      <c r="D37" s="191">
        <f t="shared" si="18"/>
        <v>1</v>
      </c>
      <c r="E37" s="191">
        <f t="shared" si="18"/>
        <v>1</v>
      </c>
      <c r="F37" s="191">
        <f t="shared" si="18"/>
        <v>1.0000000000000002</v>
      </c>
      <c r="G37" s="191">
        <f t="shared" si="18"/>
        <v>0.99999999999999989</v>
      </c>
      <c r="H37" s="191">
        <f t="shared" si="18"/>
        <v>1</v>
      </c>
      <c r="I37" s="191">
        <f t="shared" ref="I37:N37" si="19">SUM(I31:I36)</f>
        <v>1</v>
      </c>
      <c r="J37" s="191">
        <f t="shared" si="19"/>
        <v>1</v>
      </c>
      <c r="K37" s="191">
        <f t="shared" si="19"/>
        <v>0.99999999999999989</v>
      </c>
      <c r="L37" s="191">
        <f t="shared" si="19"/>
        <v>1</v>
      </c>
      <c r="M37" s="191">
        <f t="shared" si="19"/>
        <v>1</v>
      </c>
      <c r="N37" s="191">
        <f t="shared" si="19"/>
        <v>1</v>
      </c>
    </row>
    <row r="38" spans="1:14" ht="12.6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4" x14ac:dyDescent="0.2">
      <c r="A39" s="16" t="s">
        <v>10</v>
      </c>
      <c r="B39" s="197" t="s">
        <v>73</v>
      </c>
      <c r="C39" s="197" t="s">
        <v>74</v>
      </c>
      <c r="D39" s="197" t="s">
        <v>75</v>
      </c>
      <c r="E39" s="197" t="s">
        <v>76</v>
      </c>
      <c r="F39" s="197" t="s">
        <v>77</v>
      </c>
      <c r="G39" s="197" t="s">
        <v>78</v>
      </c>
      <c r="H39" s="197" t="s">
        <v>79</v>
      </c>
      <c r="I39" s="197" t="s">
        <v>80</v>
      </c>
      <c r="J39" s="197" t="s">
        <v>81</v>
      </c>
      <c r="K39" s="197" t="s">
        <v>82</v>
      </c>
      <c r="L39" s="197" t="s">
        <v>83</v>
      </c>
      <c r="M39" s="197" t="s">
        <v>84</v>
      </c>
      <c r="N39" s="4" t="s">
        <v>0</v>
      </c>
    </row>
    <row r="40" spans="1:14" x14ac:dyDescent="0.2">
      <c r="A40" s="5" t="s">
        <v>8</v>
      </c>
      <c r="B40" s="170">
        <f t="shared" ref="B40:N40" si="20">B3/B22</f>
        <v>376.42411533420704</v>
      </c>
      <c r="C40" s="171">
        <f t="shared" si="20"/>
        <v>379.33056994818651</v>
      </c>
      <c r="D40" s="171">
        <f t="shared" si="20"/>
        <v>375.89397823458285</v>
      </c>
      <c r="E40" s="171">
        <f t="shared" si="20"/>
        <v>377.19234539089842</v>
      </c>
      <c r="F40" s="171">
        <f t="shared" si="20"/>
        <v>376.43984021304925</v>
      </c>
      <c r="G40" s="171">
        <f t="shared" si="20"/>
        <v>377.64587544065807</v>
      </c>
      <c r="H40" s="171">
        <f t="shared" si="20"/>
        <v>375.90929999999992</v>
      </c>
      <c r="I40" s="171">
        <f>I3/I22</f>
        <v>376.79212484993991</v>
      </c>
      <c r="J40" s="171">
        <f t="shared" si="20"/>
        <v>376.53617518248171</v>
      </c>
      <c r="K40" s="171">
        <f t="shared" si="20"/>
        <v>375.44</v>
      </c>
      <c r="L40" s="171">
        <f t="shared" si="20"/>
        <v>378.21418719211823</v>
      </c>
      <c r="M40" s="171">
        <f t="shared" si="20"/>
        <v>375.98728862973758</v>
      </c>
      <c r="N40" s="171">
        <f t="shared" si="20"/>
        <v>376.8909379569667</v>
      </c>
    </row>
    <row r="41" spans="1:14" x14ac:dyDescent="0.2">
      <c r="A41" s="5" t="s">
        <v>9</v>
      </c>
      <c r="B41" s="170">
        <f t="shared" ref="B41:N41" si="21">B4/B23</f>
        <v>350.79142541436465</v>
      </c>
      <c r="C41" s="171">
        <f t="shared" si="21"/>
        <v>350.256925774401</v>
      </c>
      <c r="D41" s="171">
        <f t="shared" si="21"/>
        <v>352.55404201145768</v>
      </c>
      <c r="E41" s="171">
        <f t="shared" si="21"/>
        <v>352.31457069408737</v>
      </c>
      <c r="F41" s="171">
        <f t="shared" si="21"/>
        <v>350.70151624548731</v>
      </c>
      <c r="G41" s="171">
        <f t="shared" si="21"/>
        <v>350.79376271186447</v>
      </c>
      <c r="H41" s="171">
        <f>H4/H23</f>
        <v>350.10056710775046</v>
      </c>
      <c r="I41" s="171">
        <f>I4/I23</f>
        <v>351.44745178498152</v>
      </c>
      <c r="J41" s="171">
        <f t="shared" si="21"/>
        <v>351.68599892876273</v>
      </c>
      <c r="K41" s="171">
        <f t="shared" si="21"/>
        <v>351.20683146067415</v>
      </c>
      <c r="L41" s="171">
        <f t="shared" si="21"/>
        <v>350.77056639695383</v>
      </c>
      <c r="M41" s="171">
        <f t="shared" si="21"/>
        <v>351.04201719197704</v>
      </c>
      <c r="N41" s="171">
        <f t="shared" si="21"/>
        <v>351.14948162111216</v>
      </c>
    </row>
    <row r="42" spans="1:14" x14ac:dyDescent="0.2">
      <c r="A42" s="5" t="s">
        <v>23</v>
      </c>
      <c r="B42" s="170">
        <f>B5/B24</f>
        <v>350.16951983298543</v>
      </c>
      <c r="C42" s="171">
        <f t="shared" ref="C42:N42" si="22">C5/C24</f>
        <v>352.17</v>
      </c>
      <c r="D42" s="171">
        <f t="shared" si="22"/>
        <v>353.06113989637305</v>
      </c>
      <c r="E42" s="171">
        <f t="shared" si="22"/>
        <v>351.00699551569505</v>
      </c>
      <c r="F42" s="171">
        <f t="shared" si="22"/>
        <v>349.44000000000005</v>
      </c>
      <c r="G42" s="171">
        <f t="shared" si="22"/>
        <v>350.18507462686563</v>
      </c>
      <c r="H42" s="171">
        <f t="shared" si="22"/>
        <v>349.44000000000005</v>
      </c>
      <c r="I42" s="171">
        <f t="shared" si="22"/>
        <v>349.44</v>
      </c>
      <c r="J42" s="171">
        <f t="shared" si="22"/>
        <v>349.44</v>
      </c>
      <c r="K42" s="171">
        <f t="shared" si="22"/>
        <v>351.26475195822451</v>
      </c>
      <c r="L42" s="171">
        <f t="shared" si="22"/>
        <v>349.44</v>
      </c>
      <c r="M42" s="171">
        <f t="shared" si="22"/>
        <v>355.85174311926608</v>
      </c>
      <c r="N42" s="171">
        <f t="shared" si="22"/>
        <v>350.83108280254777</v>
      </c>
    </row>
    <row r="43" spans="1:14" ht="22.5" x14ac:dyDescent="0.2">
      <c r="A43" s="5" t="s">
        <v>24</v>
      </c>
      <c r="B43" s="170">
        <f t="shared" ref="B43:N43" si="23">B6/B25</f>
        <v>382.97777263076625</v>
      </c>
      <c r="C43" s="171">
        <f t="shared" si="23"/>
        <v>383.29155433287485</v>
      </c>
      <c r="D43" s="171">
        <f t="shared" si="23"/>
        <v>382.34058947368419</v>
      </c>
      <c r="E43" s="171">
        <f t="shared" si="23"/>
        <v>382.51486097794822</v>
      </c>
      <c r="F43" s="171">
        <f t="shared" si="23"/>
        <v>383.25985058697972</v>
      </c>
      <c r="G43" s="171">
        <f t="shared" si="23"/>
        <v>382.60815795810254</v>
      </c>
      <c r="H43" s="171">
        <f t="shared" si="23"/>
        <v>382.89228668941979</v>
      </c>
      <c r="I43" s="171">
        <f t="shared" si="23"/>
        <v>383.05893947509378</v>
      </c>
      <c r="J43" s="171">
        <f t="shared" si="23"/>
        <v>382.86233800065128</v>
      </c>
      <c r="K43" s="171">
        <f t="shared" si="23"/>
        <v>383.04415147265075</v>
      </c>
      <c r="L43" s="171">
        <f t="shared" si="23"/>
        <v>383.07709827539009</v>
      </c>
      <c r="M43" s="171">
        <f t="shared" si="23"/>
        <v>383.00143426294812</v>
      </c>
      <c r="N43" s="171">
        <f t="shared" si="23"/>
        <v>382.90727714677149</v>
      </c>
    </row>
    <row r="44" spans="1:14" x14ac:dyDescent="0.2">
      <c r="A44" s="5" t="s">
        <v>1</v>
      </c>
      <c r="B44" s="170">
        <f t="shared" ref="B44:N44" si="24">B7/B26</f>
        <v>349.44000000000005</v>
      </c>
      <c r="C44" s="171">
        <f t="shared" si="24"/>
        <v>349.43999999999994</v>
      </c>
      <c r="D44" s="171">
        <f t="shared" si="24"/>
        <v>350.99768202080236</v>
      </c>
      <c r="E44" s="171">
        <f t="shared" si="24"/>
        <v>351.51075555555559</v>
      </c>
      <c r="F44" s="171">
        <f t="shared" si="24"/>
        <v>352.17427230046945</v>
      </c>
      <c r="G44" s="171">
        <f t="shared" si="24"/>
        <v>350.37184000000002</v>
      </c>
      <c r="H44" s="171">
        <f t="shared" si="24"/>
        <v>353.11187390542909</v>
      </c>
      <c r="I44" s="171">
        <f t="shared" si="24"/>
        <v>351.18720000000002</v>
      </c>
      <c r="J44" s="171">
        <f>J7/J26</f>
        <v>354.31024390243903</v>
      </c>
      <c r="K44" s="171">
        <f t="shared" si="24"/>
        <v>349.44</v>
      </c>
      <c r="L44" s="171">
        <f t="shared" si="24"/>
        <v>349.44</v>
      </c>
      <c r="M44" s="171">
        <f t="shared" si="24"/>
        <v>349.43999999999994</v>
      </c>
      <c r="N44" s="171">
        <f t="shared" si="24"/>
        <v>350.86897766593262</v>
      </c>
    </row>
    <row r="45" spans="1:14" x14ac:dyDescent="0.2">
      <c r="A45" s="5"/>
      <c r="B45" s="170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6"/>
      <c r="N45" s="171"/>
    </row>
    <row r="46" spans="1:14" x14ac:dyDescent="0.2">
      <c r="A46" s="93" t="s">
        <v>10</v>
      </c>
      <c r="B46" s="158">
        <f>B9/B28</f>
        <v>371.22623052270973</v>
      </c>
      <c r="C46" s="173">
        <f t="shared" ref="C46:N46" si="25">C9/C28</f>
        <v>371.00867556838688</v>
      </c>
      <c r="D46" s="173">
        <f t="shared" si="25"/>
        <v>370.69367507234392</v>
      </c>
      <c r="E46" s="173">
        <f t="shared" si="25"/>
        <v>370.3738801729462</v>
      </c>
      <c r="F46" s="173">
        <f t="shared" si="25"/>
        <v>370.27080491509042</v>
      </c>
      <c r="G46" s="173">
        <f t="shared" si="25"/>
        <v>369.42001930501931</v>
      </c>
      <c r="H46" s="173">
        <f>H9/H28</f>
        <v>369.99592179580014</v>
      </c>
      <c r="I46" s="173">
        <f>I9/I28</f>
        <v>369.26590235733602</v>
      </c>
      <c r="J46" s="173">
        <f>J9/J28</f>
        <v>369.70077341003514</v>
      </c>
      <c r="K46" s="173">
        <f t="shared" si="25"/>
        <v>369.20862315230022</v>
      </c>
      <c r="L46" s="173">
        <f>L9/L28</f>
        <v>369.9402035763411</v>
      </c>
      <c r="M46" s="173">
        <f t="shared" si="25"/>
        <v>370.03887875269521</v>
      </c>
      <c r="N46" s="173">
        <f t="shared" si="25"/>
        <v>370.13709507181522</v>
      </c>
    </row>
    <row r="47" spans="1:14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</sheetData>
  <pageMargins left="0.5" right="0.5" top="0.5" bottom="0.5" header="0.25" footer="0.25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topLeftCell="A9" zoomScale="125" zoomScaleNormal="120" workbookViewId="0">
      <selection activeCell="P12" sqref="P12"/>
    </sheetView>
  </sheetViews>
  <sheetFormatPr defaultColWidth="9.140625" defaultRowHeight="11.25" x14ac:dyDescent="0.2"/>
  <cols>
    <col min="1" max="1" width="16.42578125" style="50" customWidth="1"/>
    <col min="2" max="12" width="12.85546875" style="50" bestFit="1" customWidth="1"/>
    <col min="13" max="13" width="13" style="50" bestFit="1" customWidth="1"/>
    <col min="14" max="14" width="13.85546875" style="50" bestFit="1" customWidth="1"/>
    <col min="15" max="16384" width="9.140625" style="50"/>
  </cols>
  <sheetData>
    <row r="1" spans="1:14" x14ac:dyDescent="0.2">
      <c r="A1" s="107" t="s">
        <v>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4.45" customHeight="1" x14ac:dyDescent="0.2">
      <c r="A2" s="17" t="s">
        <v>25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51" t="s">
        <v>0</v>
      </c>
    </row>
    <row r="3" spans="1:14" x14ac:dyDescent="0.2">
      <c r="A3" s="5" t="s">
        <v>8</v>
      </c>
      <c r="B3" s="143">
        <f>+'[1]Oct 2022'!$J$37</f>
        <v>2004330</v>
      </c>
      <c r="C3" s="174">
        <f>+'[1]Nov 2022'!$J$47</f>
        <v>2480476</v>
      </c>
      <c r="D3" s="174">
        <f>+'[1]Dec 2022'!$J$47</f>
        <v>2231111</v>
      </c>
      <c r="E3" s="174">
        <f>+'[1]Jan 2023'!$J$47</f>
        <v>2380259.5</v>
      </c>
      <c r="F3" s="174">
        <f>+'[1]Feb 2023'!$J$47</f>
        <v>2231581.5</v>
      </c>
      <c r="G3" s="174">
        <f>+'[1]Mar 2023'!$J$47</f>
        <v>2763246.5</v>
      </c>
      <c r="H3" s="174">
        <f>+'[1]Apr 2023'!$J$47</f>
        <v>2261223</v>
      </c>
      <c r="I3" s="174">
        <f>+'[1]May 2023'!$J$54</f>
        <v>2807003</v>
      </c>
      <c r="J3" s="174">
        <f>+'[1]Jun 2023'!$J$54</f>
        <v>2601865</v>
      </c>
      <c r="K3" s="174">
        <f>+'[1]Jul 2023'!$J$54</f>
        <v>2503530.5</v>
      </c>
      <c r="L3" s="174">
        <f>+'[1]Aug 2023'!$J$54</f>
        <v>3063896</v>
      </c>
      <c r="M3" s="174">
        <f>+'[1]Sep 2023'!$J$54</f>
        <v>2630095</v>
      </c>
      <c r="N3" s="175">
        <f>SUM(B3:M3)</f>
        <v>29958617</v>
      </c>
    </row>
    <row r="4" spans="1:14" x14ac:dyDescent="0.2">
      <c r="A4" s="5" t="s">
        <v>9</v>
      </c>
      <c r="B4" s="175">
        <f>+'[2]Oct 2022'!$J$31</f>
        <v>4078838.4</v>
      </c>
      <c r="C4" s="175">
        <f>+'[2]Nov 2022'!$J$30</f>
        <v>4202452.8</v>
      </c>
      <c r="D4" s="175">
        <f>+'[2]Dec 2022'!$J$30</f>
        <v>4036032</v>
      </c>
      <c r="E4" s="175">
        <f>+'[2]Jan 2023'!$J$30</f>
        <v>4567180.8</v>
      </c>
      <c r="F4" s="175">
        <f>+'[2]Feb 2023'!$J$30</f>
        <v>4551456</v>
      </c>
      <c r="G4" s="175">
        <f>+'[2]Mar 2023'!$J$30</f>
        <v>5406273.5999999996</v>
      </c>
      <c r="H4" s="175">
        <f>+'[2]Apr 2023'!$J$30</f>
        <v>4447060.8</v>
      </c>
      <c r="I4" s="175">
        <f>+'[2]May 2023'!$J$36</f>
        <v>6561609.6000000006</v>
      </c>
      <c r="J4" s="175">
        <f>+'[2]Jun 2023'!$J$36</f>
        <v>5633846.4000000004</v>
      </c>
      <c r="K4" s="175">
        <f>+'[2]Jul 2023'!$J$35</f>
        <v>5500622.4000000004</v>
      </c>
      <c r="L4" s="175">
        <f>+'[2]Aug 2023'!$J$35</f>
        <v>6752491.2000000002</v>
      </c>
      <c r="M4" s="175">
        <f>+'[2]Sep 2023'!$J$35</f>
        <v>5798956.7999999998</v>
      </c>
      <c r="N4" s="175">
        <f>SUM(B4:M4)</f>
        <v>61536820.799999997</v>
      </c>
    </row>
    <row r="5" spans="1:14" x14ac:dyDescent="0.2">
      <c r="A5" s="53" t="s">
        <v>23</v>
      </c>
      <c r="B5" s="175">
        <f>+'[3]OCT 2022'!$J$42</f>
        <v>1297732.8</v>
      </c>
      <c r="C5" s="175">
        <f>+'[3]NOV 2022'!$J$39</f>
        <v>1582089.5999999999</v>
      </c>
      <c r="D5" s="175">
        <f>+'[3]DEC 2022'!$J$40</f>
        <v>1516132.8</v>
      </c>
      <c r="E5" s="175">
        <f>+'[3]JAN 2023'!$J$40</f>
        <v>1618780.7999999998</v>
      </c>
      <c r="F5" s="175">
        <f>+'[3]FEB 2023'!$J$40</f>
        <v>1497787.2</v>
      </c>
      <c r="G5" s="175">
        <f>+'[3]MAR 2023'!$J$40</f>
        <v>1859894.4000000001</v>
      </c>
      <c r="H5" s="175">
        <f>+'[3]APR 2023'!$J$40</f>
        <v>1439256</v>
      </c>
      <c r="I5" s="175">
        <f>+'[3]MAY 2023'!$J$40</f>
        <v>1690416</v>
      </c>
      <c r="J5" s="175">
        <f>+'[3]JUN 2023'!$J$40</f>
        <v>1521811.2</v>
      </c>
      <c r="K5" s="175">
        <f>+'[3]JUL 2023'!$J$40</f>
        <v>1469832</v>
      </c>
      <c r="L5" s="175">
        <f>+'[3]AUG 2023'!$J$40</f>
        <v>1811846.4</v>
      </c>
      <c r="M5" s="175">
        <f>+'[3]SEP 2023'!$J$40</f>
        <v>1588204.8</v>
      </c>
      <c r="N5" s="175">
        <f>SUM(B5:M5)</f>
        <v>18893784</v>
      </c>
    </row>
    <row r="6" spans="1:14" x14ac:dyDescent="0.2">
      <c r="A6" s="5" t="s">
        <v>24</v>
      </c>
      <c r="B6" s="143">
        <f>+'[4]OCT 2022'!$J43</f>
        <v>12963627.6</v>
      </c>
      <c r="C6" s="143">
        <f>+'[4]NOV 2022'!$J39</f>
        <v>14443901.779999999</v>
      </c>
      <c r="D6" s="143">
        <f>+'[4]DEC 2022'!$J39</f>
        <v>13191507.560000001</v>
      </c>
      <c r="E6" s="143">
        <f>+'[4]JAN 2023'!$J39</f>
        <v>14765392.18</v>
      </c>
      <c r="F6" s="143">
        <f>+'[4]FEB 2023'!$J39</f>
        <v>14168271.039999999</v>
      </c>
      <c r="G6" s="143">
        <f>+'[4]MAR 2023'!$J39</f>
        <v>16598833.02</v>
      </c>
      <c r="H6" s="143">
        <f>+'[4]APR 2023'!$J39</f>
        <v>14516709.899999999</v>
      </c>
      <c r="I6" s="143">
        <f>+'[4]MAY 2023'!$J$39</f>
        <v>15513330.139999999</v>
      </c>
      <c r="J6" s="143">
        <f>+'[4]JUN 2023'!$J$39</f>
        <v>13893113.08</v>
      </c>
      <c r="K6" s="143">
        <f>+'[4]JUL 2023'!$J$39</f>
        <v>13894531.42</v>
      </c>
      <c r="L6" s="143">
        <f>+'[4]AUG 2023'!$J$39</f>
        <v>16834277.460000001</v>
      </c>
      <c r="M6" s="143">
        <f>+'[4]SEP 2023'!$J$39</f>
        <v>14847655.9</v>
      </c>
      <c r="N6" s="175">
        <f>SUM(B6:M6)</f>
        <v>175631151.07999998</v>
      </c>
    </row>
    <row r="7" spans="1:14" x14ac:dyDescent="0.2">
      <c r="A7" s="15" t="s">
        <v>1</v>
      </c>
      <c r="B7" s="143">
        <f>+'[5]OCT 2022'!$J$38</f>
        <v>966638.4</v>
      </c>
      <c r="C7" s="143">
        <f>+'[5]NOV 2022'!$J$38</f>
        <v>989788.8</v>
      </c>
      <c r="D7" s="143">
        <f>+'[5]DEC 2022'!$J$38</f>
        <v>931257.6</v>
      </c>
      <c r="E7" s="143">
        <f>+'[5]JAN 2023'!$J$38</f>
        <v>985857.6</v>
      </c>
      <c r="F7" s="143">
        <f>+'[5]FEB 2023'!$J$38</f>
        <v>986294.4</v>
      </c>
      <c r="G7" s="143">
        <f>+'[5]MAR 2023'!$J$38</f>
        <v>1132622.3999999999</v>
      </c>
      <c r="H7" s="143">
        <f>+'[5]APR 2023'!$J$38</f>
        <v>860496</v>
      </c>
      <c r="I7" s="143">
        <f>+'[5]MAY 2023'!$J$40</f>
        <v>1789132.8</v>
      </c>
      <c r="J7" s="143">
        <f>+'[5]JUN 2023'!$J$40</f>
        <v>1561123.2</v>
      </c>
      <c r="K7" s="143">
        <f>+'[5]JUL 2023'!$J$40</f>
        <v>1315204.7999999998</v>
      </c>
      <c r="L7" s="143">
        <f>+'[5]AUG 2023'!$J$40</f>
        <v>1515259.2</v>
      </c>
      <c r="M7" s="143">
        <f>+'[5]SEP 2023'!$J$40</f>
        <v>1203820.8</v>
      </c>
      <c r="N7" s="175">
        <f>SUM(B7:M7)</f>
        <v>14237496</v>
      </c>
    </row>
    <row r="8" spans="1:14" x14ac:dyDescent="0.2">
      <c r="A8" s="54" t="s">
        <v>5</v>
      </c>
      <c r="B8" s="157">
        <f t="shared" ref="B8:H8" si="0">SUM(B3:B7)</f>
        <v>21311167.199999999</v>
      </c>
      <c r="C8" s="158">
        <f t="shared" si="0"/>
        <v>23698708.98</v>
      </c>
      <c r="D8" s="158">
        <f t="shared" si="0"/>
        <v>21906040.960000001</v>
      </c>
      <c r="E8" s="158">
        <f t="shared" si="0"/>
        <v>24317470.880000003</v>
      </c>
      <c r="F8" s="158">
        <f>SUM(F3:F7)</f>
        <v>23435390.139999997</v>
      </c>
      <c r="G8" s="158">
        <f t="shared" si="0"/>
        <v>27760869.919999998</v>
      </c>
      <c r="H8" s="158">
        <f t="shared" si="0"/>
        <v>23524745.699999999</v>
      </c>
      <c r="I8" s="157">
        <f t="shared" ref="I8:N8" si="1">SUM(I3:I7)</f>
        <v>28361491.540000003</v>
      </c>
      <c r="J8" s="157">
        <f t="shared" si="1"/>
        <v>25211758.879999999</v>
      </c>
      <c r="K8" s="157">
        <f>SUM(K3:K7)</f>
        <v>24683721.120000001</v>
      </c>
      <c r="L8" s="158">
        <f t="shared" si="1"/>
        <v>29977770.260000002</v>
      </c>
      <c r="M8" s="158">
        <f t="shared" si="1"/>
        <v>26068733.300000001</v>
      </c>
      <c r="N8" s="157">
        <f t="shared" si="1"/>
        <v>300257868.88</v>
      </c>
    </row>
    <row r="9" spans="1:14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">
      <c r="A10" s="55" t="s">
        <v>6</v>
      </c>
      <c r="B10" s="197" t="s">
        <v>73</v>
      </c>
      <c r="C10" s="197" t="s">
        <v>74</v>
      </c>
      <c r="D10" s="197" t="s">
        <v>75</v>
      </c>
      <c r="E10" s="197" t="s">
        <v>76</v>
      </c>
      <c r="F10" s="197" t="s">
        <v>77</v>
      </c>
      <c r="G10" s="197" t="s">
        <v>78</v>
      </c>
      <c r="H10" s="197" t="s">
        <v>79</v>
      </c>
      <c r="I10" s="197" t="s">
        <v>80</v>
      </c>
      <c r="J10" s="197" t="s">
        <v>81</v>
      </c>
      <c r="K10" s="197" t="s">
        <v>82</v>
      </c>
      <c r="L10" s="197" t="s">
        <v>83</v>
      </c>
      <c r="M10" s="197" t="s">
        <v>84</v>
      </c>
      <c r="N10" s="51" t="s">
        <v>0</v>
      </c>
    </row>
    <row r="11" spans="1:14" x14ac:dyDescent="0.2">
      <c r="A11" s="5" t="s">
        <v>8</v>
      </c>
      <c r="B11" s="56">
        <f>B3/$B$8</f>
        <v>9.4050690944792556E-2</v>
      </c>
      <c r="C11" s="56">
        <f t="shared" ref="C11:N11" si="2">C3/C8</f>
        <v>0.10466713617578674</v>
      </c>
      <c r="D11" s="56">
        <f t="shared" si="2"/>
        <v>0.10184912025290031</v>
      </c>
      <c r="E11" s="56">
        <f t="shared" si="2"/>
        <v>9.788269149147634E-2</v>
      </c>
      <c r="F11" s="56">
        <f t="shared" si="2"/>
        <v>9.5222716014916761E-2</v>
      </c>
      <c r="G11" s="56">
        <f t="shared" si="2"/>
        <v>9.9537460748276158E-2</v>
      </c>
      <c r="H11" s="56">
        <f t="shared" si="2"/>
        <v>9.6121039046981077E-2</v>
      </c>
      <c r="I11" s="56">
        <f t="shared" si="2"/>
        <v>9.897233352629238E-2</v>
      </c>
      <c r="J11" s="56">
        <f t="shared" si="2"/>
        <v>0.10320045548523825</v>
      </c>
      <c r="K11" s="56">
        <f t="shared" si="2"/>
        <v>0.10142435525944719</v>
      </c>
      <c r="L11" s="56">
        <f t="shared" si="2"/>
        <v>0.10220560013058155</v>
      </c>
      <c r="M11" s="56">
        <f t="shared" si="2"/>
        <v>0.10089078628151066</v>
      </c>
      <c r="N11" s="56">
        <f t="shared" si="2"/>
        <v>9.9776292663867394E-2</v>
      </c>
    </row>
    <row r="12" spans="1:14" x14ac:dyDescent="0.2">
      <c r="A12" s="5" t="s">
        <v>9</v>
      </c>
      <c r="B12" s="56">
        <f>B4/$B$8</f>
        <v>0.19139441597548915</v>
      </c>
      <c r="C12" s="56">
        <f>C4/$C$8</f>
        <v>0.17732834322521815</v>
      </c>
      <c r="D12" s="56">
        <f t="shared" ref="D12:N12" si="3">D4/D8</f>
        <v>0.18424287653664645</v>
      </c>
      <c r="E12" s="56">
        <f t="shared" si="3"/>
        <v>0.1878147946609158</v>
      </c>
      <c r="F12" s="56">
        <f t="shared" si="3"/>
        <v>0.19421293918343963</v>
      </c>
      <c r="G12" s="56">
        <f t="shared" si="3"/>
        <v>0.19474438717444917</v>
      </c>
      <c r="H12" s="56">
        <f t="shared" si="3"/>
        <v>0.18903757161549253</v>
      </c>
      <c r="I12" s="56">
        <f t="shared" si="3"/>
        <v>0.23135629488123882</v>
      </c>
      <c r="J12" s="56">
        <f t="shared" si="3"/>
        <v>0.22346106143626582</v>
      </c>
      <c r="K12" s="56">
        <f t="shared" si="3"/>
        <v>0.22284413169548886</v>
      </c>
      <c r="L12" s="56">
        <f t="shared" si="3"/>
        <v>0.22524994825949407</v>
      </c>
      <c r="M12" s="56">
        <f t="shared" si="3"/>
        <v>0.22244873708535734</v>
      </c>
      <c r="N12" s="56">
        <f t="shared" si="3"/>
        <v>0.20494657152380438</v>
      </c>
    </row>
    <row r="13" spans="1:14" x14ac:dyDescent="0.2">
      <c r="A13" s="57" t="s">
        <v>23</v>
      </c>
      <c r="B13" s="56">
        <f>B5/$B$8</f>
        <v>6.0894496665579168E-2</v>
      </c>
      <c r="C13" s="56">
        <f t="shared" ref="C13:N13" si="4">C5/C8</f>
        <v>6.6758472005169961E-2</v>
      </c>
      <c r="D13" s="56">
        <f t="shared" si="4"/>
        <v>6.9210716932759722E-2</v>
      </c>
      <c r="E13" s="56">
        <f t="shared" si="4"/>
        <v>6.6568633226219767E-2</v>
      </c>
      <c r="F13" s="56">
        <f t="shared" si="4"/>
        <v>6.3911340543187561E-2</v>
      </c>
      <c r="G13" s="56">
        <f t="shared" si="4"/>
        <v>6.6996978313711292E-2</v>
      </c>
      <c r="H13" s="56">
        <f t="shared" si="4"/>
        <v>6.1180512569791561E-2</v>
      </c>
      <c r="I13" s="56">
        <f t="shared" si="4"/>
        <v>5.9602507068991756E-2</v>
      </c>
      <c r="J13" s="56">
        <f t="shared" si="4"/>
        <v>6.0361167471231977E-2</v>
      </c>
      <c r="K13" s="56">
        <f t="shared" si="4"/>
        <v>5.9546613448369728E-2</v>
      </c>
      <c r="L13" s="56">
        <f t="shared" si="4"/>
        <v>6.043966526815326E-2</v>
      </c>
      <c r="M13" s="56">
        <f t="shared" si="4"/>
        <v>6.0923742696773073E-2</v>
      </c>
      <c r="N13" s="56">
        <f t="shared" si="4"/>
        <v>6.292519183752357E-2</v>
      </c>
    </row>
    <row r="14" spans="1:14" x14ac:dyDescent="0.2">
      <c r="A14" s="52" t="s">
        <v>24</v>
      </c>
      <c r="B14" s="56">
        <f>B6/$B$8</f>
        <v>0.60830209243536881</v>
      </c>
      <c r="C14" s="56">
        <f t="shared" ref="C14:N14" si="5">C6/C8</f>
        <v>0.60948053297711746</v>
      </c>
      <c r="D14" s="56">
        <f t="shared" si="5"/>
        <v>0.60218583467854525</v>
      </c>
      <c r="E14" s="56">
        <f t="shared" si="5"/>
        <v>0.60719275671648298</v>
      </c>
      <c r="F14" s="56">
        <f t="shared" si="5"/>
        <v>0.60456732127609469</v>
      </c>
      <c r="G14" s="56">
        <f t="shared" si="5"/>
        <v>0.59792193356453727</v>
      </c>
      <c r="H14" s="56">
        <f t="shared" si="5"/>
        <v>0.61708254300066667</v>
      </c>
      <c r="I14" s="44">
        <f t="shared" si="5"/>
        <v>0.54698569425097299</v>
      </c>
      <c r="J14" s="44">
        <f t="shared" si="5"/>
        <v>0.55105687572718853</v>
      </c>
      <c r="K14" s="44">
        <f t="shared" si="5"/>
        <v>0.56290262527483936</v>
      </c>
      <c r="L14" s="44">
        <f t="shared" si="5"/>
        <v>0.56155869212402187</v>
      </c>
      <c r="M14" s="44">
        <f t="shared" si="5"/>
        <v>0.56955801147422835</v>
      </c>
      <c r="N14" s="56">
        <f t="shared" si="5"/>
        <v>0.58493438235316364</v>
      </c>
    </row>
    <row r="15" spans="1:14" x14ac:dyDescent="0.2">
      <c r="A15" s="9" t="s">
        <v>1</v>
      </c>
      <c r="B15" s="56">
        <f>B7/$B$8</f>
        <v>4.5358303978770345E-2</v>
      </c>
      <c r="C15" s="56">
        <f>C7/$C$8</f>
        <v>4.176551561670766E-2</v>
      </c>
      <c r="D15" s="56">
        <f t="shared" ref="D15:I15" si="6">D7/D8</f>
        <v>4.2511451599148292E-2</v>
      </c>
      <c r="E15" s="56">
        <f t="shared" si="6"/>
        <v>4.0541123904905024E-2</v>
      </c>
      <c r="F15" s="56">
        <f t="shared" si="6"/>
        <v>4.2085682982361483E-2</v>
      </c>
      <c r="G15" s="56">
        <f t="shared" si="6"/>
        <v>4.0799240199026157E-2</v>
      </c>
      <c r="H15" s="56">
        <f t="shared" si="6"/>
        <v>3.6578333767068094E-2</v>
      </c>
      <c r="I15" s="56">
        <f t="shared" si="6"/>
        <v>6.308317027250393E-2</v>
      </c>
      <c r="J15" s="56">
        <f t="shared" ref="J15:M15" si="7">J7/J8</f>
        <v>6.1920439880075513E-2</v>
      </c>
      <c r="K15" s="56">
        <f t="shared" si="7"/>
        <v>5.3282274321854749E-2</v>
      </c>
      <c r="L15" s="56">
        <f t="shared" si="7"/>
        <v>5.05460942177492E-2</v>
      </c>
      <c r="M15" s="56">
        <f t="shared" si="7"/>
        <v>4.6178722462130527E-2</v>
      </c>
      <c r="N15" s="56">
        <f>N7/N8</f>
        <v>4.7417561621640986E-2</v>
      </c>
    </row>
    <row r="16" spans="1:14" x14ac:dyDescent="0.2">
      <c r="A16" s="52" t="s">
        <v>13</v>
      </c>
      <c r="B16" s="192">
        <f t="shared" ref="B16:H16" si="8">SUM(B11:B15)</f>
        <v>1</v>
      </c>
      <c r="C16" s="192">
        <f t="shared" si="8"/>
        <v>1</v>
      </c>
      <c r="D16" s="192">
        <f t="shared" si="8"/>
        <v>1</v>
      </c>
      <c r="E16" s="192">
        <f t="shared" si="8"/>
        <v>0.99999999999999989</v>
      </c>
      <c r="F16" s="192">
        <f t="shared" si="8"/>
        <v>1</v>
      </c>
      <c r="G16" s="192">
        <f t="shared" si="8"/>
        <v>1</v>
      </c>
      <c r="H16" s="192">
        <f t="shared" si="8"/>
        <v>0.99999999999999989</v>
      </c>
      <c r="I16" s="192">
        <f>SUM(I11:I15)</f>
        <v>0.99999999999999978</v>
      </c>
      <c r="J16" s="192">
        <f>SUM(J11:J15)</f>
        <v>1</v>
      </c>
      <c r="K16" s="192">
        <f>SUM(K11:K15)</f>
        <v>0.99999999999999989</v>
      </c>
      <c r="L16" s="192">
        <f>SUM(L11:L15)</f>
        <v>1</v>
      </c>
      <c r="M16" s="192">
        <f>SUM(M11:M15)</f>
        <v>0.99999999999999989</v>
      </c>
      <c r="N16" s="188">
        <f t="shared" ref="N16" si="9">SUM(N11:N15)</f>
        <v>1</v>
      </c>
    </row>
    <row r="17" spans="1:14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x14ac:dyDescent="0.2">
      <c r="A18" s="55" t="s">
        <v>19</v>
      </c>
      <c r="B18" s="197" t="s">
        <v>73</v>
      </c>
      <c r="C18" s="197" t="s">
        <v>74</v>
      </c>
      <c r="D18" s="197" t="s">
        <v>75</v>
      </c>
      <c r="E18" s="197" t="s">
        <v>76</v>
      </c>
      <c r="F18" s="197" t="s">
        <v>77</v>
      </c>
      <c r="G18" s="197" t="s">
        <v>78</v>
      </c>
      <c r="H18" s="197" t="s">
        <v>79</v>
      </c>
      <c r="I18" s="197" t="s">
        <v>80</v>
      </c>
      <c r="J18" s="197" t="s">
        <v>81</v>
      </c>
      <c r="K18" s="197" t="s">
        <v>82</v>
      </c>
      <c r="L18" s="197" t="s">
        <v>83</v>
      </c>
      <c r="M18" s="197" t="s">
        <v>84</v>
      </c>
      <c r="N18" s="51" t="s">
        <v>0</v>
      </c>
    </row>
    <row r="19" spans="1:14" x14ac:dyDescent="0.2">
      <c r="A19" s="5" t="s">
        <v>8</v>
      </c>
      <c r="B19" s="7">
        <f>+'[1]Oct 2022'!$I$37</f>
        <v>4250</v>
      </c>
      <c r="C19" s="147">
        <f>+'[1]Nov 2022'!$I$47</f>
        <v>5269</v>
      </c>
      <c r="D19" s="147">
        <f>+'[1]Dec 2022'!$I$47</f>
        <v>4733</v>
      </c>
      <c r="E19" s="147">
        <f>+'[1]Jan 2023'!$I$47</f>
        <v>5052</v>
      </c>
      <c r="F19" s="147">
        <f>+'[1]Feb 2023'!$I$47</f>
        <v>4727</v>
      </c>
      <c r="G19" s="147">
        <f>+'[1]Mar 2023'!$I$47</f>
        <v>5867</v>
      </c>
      <c r="H19" s="147">
        <f>+'[1]Apr 2023'!$I$47</f>
        <v>4803</v>
      </c>
      <c r="I19" s="147">
        <f>+'[1]May 2023'!$I$54</f>
        <v>5951</v>
      </c>
      <c r="J19" s="147">
        <f>+'[1]Jun 2023'!$I$54</f>
        <v>5522</v>
      </c>
      <c r="K19" s="147">
        <f>+'[1]Jul 2023'!$I$54</f>
        <v>5311</v>
      </c>
      <c r="L19" s="147">
        <f>+'[1]Aug 2023'!$I$54</f>
        <v>6491</v>
      </c>
      <c r="M19" s="147">
        <f>+'[1]Sep 2023'!$I$54</f>
        <v>5584</v>
      </c>
      <c r="N19" s="122">
        <f>SUM(B19:M19)</f>
        <v>63560</v>
      </c>
    </row>
    <row r="20" spans="1:14" x14ac:dyDescent="0.2">
      <c r="A20" s="5" t="s">
        <v>9</v>
      </c>
      <c r="B20" s="147">
        <f>+'[2]Oct 2022'!$I$31</f>
        <v>9333</v>
      </c>
      <c r="C20" s="147">
        <f>+'[2]Nov 2022'!$I$30</f>
        <v>9597</v>
      </c>
      <c r="D20" s="147">
        <f>+'[2]Dec 2022'!$I$30</f>
        <v>9232</v>
      </c>
      <c r="E20" s="147">
        <f>+'[2]Jan 2023'!$I$30</f>
        <v>10441</v>
      </c>
      <c r="F20" s="147">
        <f>+'[2]Feb 2023'!$I$30</f>
        <v>10402</v>
      </c>
      <c r="G20" s="147">
        <f>+'[2]Mar 2023'!$I$30</f>
        <v>12349</v>
      </c>
      <c r="H20" s="147">
        <f>+'[2]Apr 2023'!$I$30</f>
        <v>10160</v>
      </c>
      <c r="I20" s="147">
        <f>+'[2]May 2023'!$I$36</f>
        <v>14989</v>
      </c>
      <c r="J20" s="147">
        <f>+'[2]Jun 2023'!$I$36</f>
        <v>12873</v>
      </c>
      <c r="K20" s="147">
        <f>+'[2]Jul 2023'!$I$35</f>
        <v>12571</v>
      </c>
      <c r="L20" s="147">
        <f>+'[2]Aug 2023'!$I$35</f>
        <v>15434</v>
      </c>
      <c r="M20" s="147">
        <f>+'[2]Sep 2023'!$I$35</f>
        <v>13241</v>
      </c>
      <c r="N20" s="122">
        <f t="shared" ref="N20:N23" si="10">SUM(B20:M20)</f>
        <v>140622</v>
      </c>
    </row>
    <row r="21" spans="1:14" x14ac:dyDescent="0.2">
      <c r="A21" s="52" t="s">
        <v>23</v>
      </c>
      <c r="B21" s="147">
        <f>+'[3]OCT 2022'!$I$42</f>
        <v>2965</v>
      </c>
      <c r="C21" s="147">
        <f>+'[3]NOV 2022'!$I$39</f>
        <v>3612</v>
      </c>
      <c r="D21" s="147">
        <f>+'[3]DEC 2022'!$I$40</f>
        <v>3467</v>
      </c>
      <c r="E21" s="147">
        <f>+'[3]JAN 2023'!$I$40</f>
        <v>3696</v>
      </c>
      <c r="F21" s="147">
        <f>+'[3]FEB 2023'!$I$40</f>
        <v>3429</v>
      </c>
      <c r="G21" s="147">
        <f>+'[3]MAR 2023'!$I$40</f>
        <v>4233</v>
      </c>
      <c r="H21" s="147">
        <f>+'[3]APR 2023'!$I$40</f>
        <v>3289</v>
      </c>
      <c r="I21" s="147">
        <f>+'[3]MAY 2023'!$I$40</f>
        <v>3862</v>
      </c>
      <c r="J21" s="147">
        <f>+'[3]JUN 2023'!$I$40</f>
        <v>3470</v>
      </c>
      <c r="K21" s="147">
        <f>+'[3]JUL 2023'!$I$40</f>
        <v>3352</v>
      </c>
      <c r="L21" s="147">
        <f>+'[3]AUG 2023'!$I$40</f>
        <v>4133</v>
      </c>
      <c r="M21" s="147">
        <f>+'[3]SEP 2023'!$I$40</f>
        <v>3633</v>
      </c>
      <c r="N21" s="122">
        <f>SUM(B21:M21)</f>
        <v>43141</v>
      </c>
    </row>
    <row r="22" spans="1:14" x14ac:dyDescent="0.2">
      <c r="A22" s="5" t="s">
        <v>24</v>
      </c>
      <c r="B22" s="147">
        <f>+'[4]OCT 2022'!$I43</f>
        <v>27384</v>
      </c>
      <c r="C22" s="147">
        <f>+'[4]NOV 2022'!$I39</f>
        <v>30519</v>
      </c>
      <c r="D22" s="147">
        <f>+'[4]DEC 2022'!$I39</f>
        <v>27862</v>
      </c>
      <c r="E22" s="147">
        <f>+'[4]JAN 2023'!$I39</f>
        <v>31204</v>
      </c>
      <c r="F22" s="147">
        <f>+'[4]FEB 2023'!$I39</f>
        <v>29925</v>
      </c>
      <c r="G22" s="147">
        <f>+'[4]MAR 2023'!$I39</f>
        <v>35081</v>
      </c>
      <c r="H22" s="147">
        <f>+'[4]APR 2023'!$I39</f>
        <v>30662</v>
      </c>
      <c r="I22" s="147">
        <f>+'[4]MAY 2023'!$I39</f>
        <v>32780</v>
      </c>
      <c r="J22" s="147">
        <f>+'[4]JUN 2023'!$I39</f>
        <v>29338</v>
      </c>
      <c r="K22" s="147">
        <f>+'[4]JUL 2023'!$I39</f>
        <v>29350</v>
      </c>
      <c r="L22" s="147">
        <f>+'[4]AUG 2023'!$I39</f>
        <v>35546</v>
      </c>
      <c r="M22" s="147">
        <f>+'[4]SEP 2023'!$I39</f>
        <v>31381</v>
      </c>
      <c r="N22" s="122">
        <f t="shared" si="10"/>
        <v>371032</v>
      </c>
    </row>
    <row r="23" spans="1:14" x14ac:dyDescent="0.2">
      <c r="A23" s="5" t="s">
        <v>1</v>
      </c>
      <c r="B23" s="147">
        <f>+'[5]OCT 2022'!$I$38</f>
        <v>2204</v>
      </c>
      <c r="C23" s="147">
        <f>+'[5]NOV 2022'!$I$38</f>
        <v>2264</v>
      </c>
      <c r="D23" s="147">
        <f>+'[5]DEC 2022'!$I$38</f>
        <v>2131</v>
      </c>
      <c r="E23" s="147">
        <f>+'[5]JAN 2023'!$I$38</f>
        <v>2253</v>
      </c>
      <c r="F23" s="147">
        <f>+'[5]FEB 2023'!$I$38</f>
        <v>2254</v>
      </c>
      <c r="G23" s="147">
        <f>+'[5]MAR 2023'!$I$38</f>
        <v>2589</v>
      </c>
      <c r="H23" s="147">
        <f>+'[5]APR 2023'!$I$38</f>
        <v>1966</v>
      </c>
      <c r="I23" s="147">
        <f>+'[5]MAY 2023'!$I$40</f>
        <v>4078</v>
      </c>
      <c r="J23" s="147">
        <f>+'[5]JUN 2023'!$I$40</f>
        <v>3565</v>
      </c>
      <c r="K23" s="147">
        <f>+'[5]JUL 2023'!$I$40</f>
        <v>3005</v>
      </c>
      <c r="L23" s="147">
        <f>+'[5]AUG 2023'!$I$40</f>
        <v>3467</v>
      </c>
      <c r="M23" s="147">
        <f>+'[5]SEP 2023'!$I$40</f>
        <v>2754</v>
      </c>
      <c r="N23" s="122">
        <f t="shared" si="10"/>
        <v>32530</v>
      </c>
    </row>
    <row r="24" spans="1:14" x14ac:dyDescent="0.2">
      <c r="A24" s="54" t="s">
        <v>7</v>
      </c>
      <c r="B24" s="161">
        <f t="shared" ref="B24:H24" si="11">SUM(B19:B23)</f>
        <v>46136</v>
      </c>
      <c r="C24" s="161">
        <f t="shared" si="11"/>
        <v>51261</v>
      </c>
      <c r="D24" s="161">
        <f t="shared" si="11"/>
        <v>47425</v>
      </c>
      <c r="E24" s="161">
        <f t="shared" si="11"/>
        <v>52646</v>
      </c>
      <c r="F24" s="161">
        <f>SUM(F19:F23)</f>
        <v>50737</v>
      </c>
      <c r="G24" s="161">
        <f t="shared" si="11"/>
        <v>60119</v>
      </c>
      <c r="H24" s="161">
        <f t="shared" si="11"/>
        <v>50880</v>
      </c>
      <c r="I24" s="161">
        <f t="shared" ref="I24:N24" si="12">SUM(I19:I23)</f>
        <v>61660</v>
      </c>
      <c r="J24" s="161">
        <f t="shared" si="12"/>
        <v>54768</v>
      </c>
      <c r="K24" s="161">
        <f>SUM(K19:K23)</f>
        <v>53589</v>
      </c>
      <c r="L24" s="161">
        <f t="shared" si="12"/>
        <v>65071</v>
      </c>
      <c r="M24" s="161">
        <f t="shared" si="12"/>
        <v>56593</v>
      </c>
      <c r="N24" s="195">
        <f t="shared" si="12"/>
        <v>650885</v>
      </c>
    </row>
    <row r="25" spans="1:14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x14ac:dyDescent="0.2">
      <c r="A26" s="55" t="s">
        <v>20</v>
      </c>
      <c r="B26" s="197" t="s">
        <v>73</v>
      </c>
      <c r="C26" s="197" t="s">
        <v>74</v>
      </c>
      <c r="D26" s="197" t="s">
        <v>75</v>
      </c>
      <c r="E26" s="197" t="s">
        <v>76</v>
      </c>
      <c r="F26" s="197" t="s">
        <v>77</v>
      </c>
      <c r="G26" s="197" t="s">
        <v>78</v>
      </c>
      <c r="H26" s="197" t="s">
        <v>79</v>
      </c>
      <c r="I26" s="197" t="s">
        <v>80</v>
      </c>
      <c r="J26" s="197" t="s">
        <v>81</v>
      </c>
      <c r="K26" s="197" t="s">
        <v>82</v>
      </c>
      <c r="L26" s="197" t="s">
        <v>83</v>
      </c>
      <c r="M26" s="197" t="s">
        <v>84</v>
      </c>
      <c r="N26" s="51" t="s">
        <v>0</v>
      </c>
    </row>
    <row r="27" spans="1:14" x14ac:dyDescent="0.2">
      <c r="A27" s="5" t="s">
        <v>8</v>
      </c>
      <c r="B27" s="56">
        <f>B19/$B$24</f>
        <v>9.2118952661695855E-2</v>
      </c>
      <c r="C27" s="58">
        <f>C19/$C$24</f>
        <v>0.10278769434853006</v>
      </c>
      <c r="D27" s="58">
        <f>D19/$D$24</f>
        <v>9.9799683711122827E-2</v>
      </c>
      <c r="E27" s="58">
        <f>E19/$E$24</f>
        <v>9.596170649242107E-2</v>
      </c>
      <c r="F27" s="58">
        <f>F19/$F$24</f>
        <v>9.3166722510199654E-2</v>
      </c>
      <c r="G27" s="148">
        <f>G19/$G$24</f>
        <v>9.7589780269132884E-2</v>
      </c>
      <c r="H27" s="169">
        <f>H19/$H$24</f>
        <v>9.4398584905660374E-2</v>
      </c>
      <c r="I27" s="58">
        <f>I19/$I$24</f>
        <v>9.6513136555303275E-2</v>
      </c>
      <c r="J27" s="58">
        <f>J19/$J$24</f>
        <v>0.10082529944493135</v>
      </c>
      <c r="K27" s="58">
        <f>K19/$K$24</f>
        <v>9.9106159846237107E-2</v>
      </c>
      <c r="L27" s="58">
        <f>L19/$L$24</f>
        <v>9.9752577953312535E-2</v>
      </c>
      <c r="M27" s="58">
        <f>M19/$M$24</f>
        <v>9.8669446751365006E-2</v>
      </c>
      <c r="N27" s="56">
        <f>N19/N24</f>
        <v>9.7651658895196544E-2</v>
      </c>
    </row>
    <row r="28" spans="1:14" x14ac:dyDescent="0.2">
      <c r="A28" s="5" t="s">
        <v>9</v>
      </c>
      <c r="B28" s="56">
        <f>B20/$B$24</f>
        <v>0.2022932200450841</v>
      </c>
      <c r="C28" s="58">
        <f>C20/$C$24</f>
        <v>0.18721835313396148</v>
      </c>
      <c r="D28" s="58">
        <f>D20/$D$24</f>
        <v>0.19466526093832368</v>
      </c>
      <c r="E28" s="58">
        <f>E20/$E$24</f>
        <v>0.19832465904342211</v>
      </c>
      <c r="F28" s="58">
        <f>F20/$F$24</f>
        <v>0.2050180341762422</v>
      </c>
      <c r="G28" s="148">
        <f>G20/$G$24</f>
        <v>0.20540927161130423</v>
      </c>
      <c r="H28" s="169">
        <f>H20/$H$24</f>
        <v>0.19968553459119498</v>
      </c>
      <c r="I28" s="58">
        <f>I20/$I$24</f>
        <v>0.24309114498864742</v>
      </c>
      <c r="J28" s="58">
        <f>J20/$J$24</f>
        <v>0.23504601226993865</v>
      </c>
      <c r="K28" s="58">
        <f>K20/$K$24</f>
        <v>0.23458172386124018</v>
      </c>
      <c r="L28" s="58">
        <f>L20/$L$24</f>
        <v>0.2371870725822563</v>
      </c>
      <c r="M28" s="58">
        <f>M20/$M$24</f>
        <v>0.23396886540738254</v>
      </c>
      <c r="N28" s="56">
        <f>N20/N24</f>
        <v>0.21604738164191831</v>
      </c>
    </row>
    <row r="29" spans="1:14" x14ac:dyDescent="0.2">
      <c r="A29" s="57" t="s">
        <v>23</v>
      </c>
      <c r="B29" s="56">
        <f>B21/$B$24</f>
        <v>6.4266516386336056E-2</v>
      </c>
      <c r="C29" s="58">
        <f>C21/$C$24</f>
        <v>7.0462925030725113E-2</v>
      </c>
      <c r="D29" s="58">
        <f>D21/$D$24</f>
        <v>7.3104902477596198E-2</v>
      </c>
      <c r="E29" s="58">
        <f>E21/$E$24</f>
        <v>7.0204763894692851E-2</v>
      </c>
      <c r="F29" s="58">
        <f>F21/$F$24</f>
        <v>6.7583814573191167E-2</v>
      </c>
      <c r="G29" s="148">
        <f>G21/$G$24</f>
        <v>7.0410352800279449E-2</v>
      </c>
      <c r="H29" s="169">
        <f>H21/$H$24</f>
        <v>6.4642295597484273E-2</v>
      </c>
      <c r="I29" s="58">
        <f>I21/$I$24</f>
        <v>6.2633798248459299E-2</v>
      </c>
      <c r="J29" s="58">
        <f>J21/$J$24</f>
        <v>6.3358165352030385E-2</v>
      </c>
      <c r="K29" s="58">
        <f>K21/$K$24</f>
        <v>6.2550150217395364E-2</v>
      </c>
      <c r="L29" s="58">
        <f>L21/$L$24</f>
        <v>6.3515237202440414E-2</v>
      </c>
      <c r="M29" s="58">
        <f>M21/$M$24</f>
        <v>6.4195218489919242E-2</v>
      </c>
      <c r="N29" s="56">
        <f>N21/N24</f>
        <v>6.6280525745715455E-2</v>
      </c>
    </row>
    <row r="30" spans="1:14" x14ac:dyDescent="0.2">
      <c r="A30" s="52" t="s">
        <v>24</v>
      </c>
      <c r="B30" s="56">
        <f>B22/$B$24</f>
        <v>0.59354950580891275</v>
      </c>
      <c r="C30" s="58">
        <f>C22/$C$24</f>
        <v>0.5953648972903377</v>
      </c>
      <c r="D30" s="58">
        <f>D22/$D$24</f>
        <v>0.5874960463890353</v>
      </c>
      <c r="E30" s="58">
        <f>E22/$E$24</f>
        <v>0.59271359647456601</v>
      </c>
      <c r="F30" s="58">
        <f>F22/$F$24</f>
        <v>0.58980625578966039</v>
      </c>
      <c r="G30" s="148">
        <f>G22/$G$24</f>
        <v>0.58352600675327271</v>
      </c>
      <c r="H30" s="169">
        <f>H22/$H$24</f>
        <v>0.60263364779874218</v>
      </c>
      <c r="I30" s="58">
        <f>I22/$I$24</f>
        <v>0.53162504054492377</v>
      </c>
      <c r="J30" s="58">
        <f>J22/$J$24</f>
        <v>0.53567776803973122</v>
      </c>
      <c r="K30" s="58">
        <f>K22/$K$24</f>
        <v>0.54768702532236091</v>
      </c>
      <c r="L30" s="58">
        <f>L22/$L$24</f>
        <v>0.54626484916475848</v>
      </c>
      <c r="M30" s="58">
        <f>M22/$M$24</f>
        <v>0.55450320711042</v>
      </c>
      <c r="N30" s="56">
        <f>N22/N24</f>
        <v>0.57004232698556578</v>
      </c>
    </row>
    <row r="31" spans="1:14" x14ac:dyDescent="0.2">
      <c r="A31" s="9" t="s">
        <v>1</v>
      </c>
      <c r="B31" s="56">
        <f>B23/$B$24</f>
        <v>4.7771805097971215E-2</v>
      </c>
      <c r="C31" s="58">
        <f>C23/$C$24</f>
        <v>4.4166130196445642E-2</v>
      </c>
      <c r="D31" s="58">
        <f>D23/$D$24</f>
        <v>4.493410648392198E-2</v>
      </c>
      <c r="E31" s="58">
        <f>E23/$E$24</f>
        <v>4.2795274094898E-2</v>
      </c>
      <c r="F31" s="58">
        <f>F23/$F$24</f>
        <v>4.4425172950706582E-2</v>
      </c>
      <c r="G31" s="148">
        <f>G23/$G$24</f>
        <v>4.3064588566010746E-2</v>
      </c>
      <c r="H31" s="169">
        <f>H23/$H$24</f>
        <v>3.8639937106918237E-2</v>
      </c>
      <c r="I31" s="58">
        <f>I23/$I$24</f>
        <v>6.6136879662666237E-2</v>
      </c>
      <c r="J31" s="58">
        <f>J23/$J$24</f>
        <v>6.5092754893368396E-2</v>
      </c>
      <c r="K31" s="58">
        <f>K23/$K$24</f>
        <v>5.6074940752766429E-2</v>
      </c>
      <c r="L31" s="58">
        <f>L23/$L$24</f>
        <v>5.3280263097232251E-2</v>
      </c>
      <c r="M31" s="58">
        <f>M23/$M$24</f>
        <v>4.8663262240913184E-2</v>
      </c>
      <c r="N31" s="56">
        <f>N23/N24</f>
        <v>4.997810673160389E-2</v>
      </c>
    </row>
    <row r="32" spans="1:14" x14ac:dyDescent="0.2">
      <c r="A32" s="52" t="s">
        <v>13</v>
      </c>
      <c r="B32" s="192">
        <f t="shared" ref="B32:H32" si="13">SUM(B27:B31)</f>
        <v>1</v>
      </c>
      <c r="C32" s="192">
        <f t="shared" si="13"/>
        <v>1</v>
      </c>
      <c r="D32" s="192">
        <f t="shared" si="13"/>
        <v>1</v>
      </c>
      <c r="E32" s="192">
        <f>SUM(E27:E31)</f>
        <v>1</v>
      </c>
      <c r="F32" s="192">
        <f>SUM(F27:F31)</f>
        <v>1</v>
      </c>
      <c r="G32" s="192">
        <f t="shared" si="13"/>
        <v>1</v>
      </c>
      <c r="H32" s="192">
        <f t="shared" si="13"/>
        <v>1</v>
      </c>
      <c r="I32" s="192">
        <f>SUM(I27:I31)</f>
        <v>1</v>
      </c>
      <c r="J32" s="192">
        <f>SUM(J27:J31)</f>
        <v>1</v>
      </c>
      <c r="K32" s="192">
        <f>SUM(K27:K31)</f>
        <v>0.99999999999999989</v>
      </c>
      <c r="L32" s="192">
        <f>SUM(L27:L31)</f>
        <v>1</v>
      </c>
      <c r="M32" s="192">
        <f>SUM(M27:M31)</f>
        <v>1</v>
      </c>
      <c r="N32" s="192">
        <f t="shared" ref="N32" si="14">SUM(N27:N31)</f>
        <v>1</v>
      </c>
    </row>
    <row r="33" spans="1:14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x14ac:dyDescent="0.2">
      <c r="A34" s="55" t="s">
        <v>10</v>
      </c>
      <c r="B34" s="197" t="s">
        <v>73</v>
      </c>
      <c r="C34" s="197" t="s">
        <v>74</v>
      </c>
      <c r="D34" s="197" t="s">
        <v>75</v>
      </c>
      <c r="E34" s="197" t="s">
        <v>76</v>
      </c>
      <c r="F34" s="197" t="s">
        <v>77</v>
      </c>
      <c r="G34" s="197" t="s">
        <v>78</v>
      </c>
      <c r="H34" s="197" t="s">
        <v>79</v>
      </c>
      <c r="I34" s="197" t="s">
        <v>80</v>
      </c>
      <c r="J34" s="197" t="s">
        <v>81</v>
      </c>
      <c r="K34" s="197" t="s">
        <v>82</v>
      </c>
      <c r="L34" s="197" t="s">
        <v>83</v>
      </c>
      <c r="M34" s="197" t="s">
        <v>84</v>
      </c>
      <c r="N34" s="51" t="s">
        <v>0</v>
      </c>
    </row>
    <row r="35" spans="1:14" x14ac:dyDescent="0.2">
      <c r="A35" s="5" t="s">
        <v>8</v>
      </c>
      <c r="B35" s="177">
        <f t="shared" ref="B35:N35" si="15">B3/B19</f>
        <v>471.60705882352943</v>
      </c>
      <c r="C35" s="178">
        <f t="shared" si="15"/>
        <v>470.76788764471439</v>
      </c>
      <c r="D35" s="178">
        <f t="shared" si="15"/>
        <v>471.39467568138599</v>
      </c>
      <c r="E35" s="178">
        <f t="shared" si="15"/>
        <v>471.15192003167061</v>
      </c>
      <c r="F35" s="178">
        <f t="shared" si="15"/>
        <v>472.09255341654324</v>
      </c>
      <c r="G35" s="178">
        <f t="shared" si="15"/>
        <v>470.98116584284986</v>
      </c>
      <c r="H35" s="178">
        <f t="shared" si="15"/>
        <v>470.79387882573394</v>
      </c>
      <c r="I35" s="178">
        <f>I3/I19</f>
        <v>471.6859351369518</v>
      </c>
      <c r="J35" s="178">
        <f t="shared" si="15"/>
        <v>471.1816370880116</v>
      </c>
      <c r="K35" s="178">
        <f t="shared" si="15"/>
        <v>471.38589719450198</v>
      </c>
      <c r="L35" s="178">
        <f t="shared" si="15"/>
        <v>472.02218456324141</v>
      </c>
      <c r="M35" s="178">
        <f t="shared" si="15"/>
        <v>471.00555157593124</v>
      </c>
      <c r="N35" s="177">
        <f t="shared" si="15"/>
        <v>471.34387979861549</v>
      </c>
    </row>
    <row r="36" spans="1:14" x14ac:dyDescent="0.2">
      <c r="A36" s="5" t="s">
        <v>9</v>
      </c>
      <c r="B36" s="177">
        <f t="shared" ref="B36:N36" si="16">B4/B20</f>
        <v>437.03400835744134</v>
      </c>
      <c r="C36" s="178">
        <f t="shared" si="16"/>
        <v>437.89234135667397</v>
      </c>
      <c r="D36" s="178">
        <f t="shared" si="16"/>
        <v>437.17850953206238</v>
      </c>
      <c r="E36" s="178">
        <f t="shared" si="16"/>
        <v>437.42752609903266</v>
      </c>
      <c r="F36" s="178">
        <f t="shared" si="16"/>
        <v>437.5558546433378</v>
      </c>
      <c r="G36" s="178">
        <f t="shared" si="16"/>
        <v>437.79039598348044</v>
      </c>
      <c r="H36" s="178">
        <f t="shared" si="16"/>
        <v>437.70283464566927</v>
      </c>
      <c r="I36" s="178">
        <f t="shared" si="16"/>
        <v>437.76166522116222</v>
      </c>
      <c r="J36" s="178">
        <f t="shared" si="16"/>
        <v>437.64828711256121</v>
      </c>
      <c r="K36" s="178">
        <f t="shared" si="16"/>
        <v>437.56442605997933</v>
      </c>
      <c r="L36" s="178">
        <f t="shared" si="16"/>
        <v>437.50752883244786</v>
      </c>
      <c r="M36" s="178">
        <f t="shared" si="16"/>
        <v>437.95459557435237</v>
      </c>
      <c r="N36" s="177">
        <f t="shared" si="16"/>
        <v>437.60450569612152</v>
      </c>
    </row>
    <row r="37" spans="1:14" x14ac:dyDescent="0.2">
      <c r="A37" s="52" t="s">
        <v>23</v>
      </c>
      <c r="B37" s="177">
        <f t="shared" ref="B37:N37" si="17">B5/B21</f>
        <v>437.6839123102867</v>
      </c>
      <c r="C37" s="178">
        <f t="shared" si="17"/>
        <v>438.00930232558136</v>
      </c>
      <c r="D37" s="178">
        <f t="shared" si="17"/>
        <v>437.30395154312089</v>
      </c>
      <c r="E37" s="178">
        <f t="shared" si="17"/>
        <v>437.98181818181814</v>
      </c>
      <c r="F37" s="178">
        <f t="shared" si="17"/>
        <v>436.8</v>
      </c>
      <c r="G37" s="178">
        <f t="shared" si="17"/>
        <v>439.37973068745572</v>
      </c>
      <c r="H37" s="178">
        <f t="shared" si="17"/>
        <v>437.59683794466406</v>
      </c>
      <c r="I37" s="178">
        <f t="shared" si="17"/>
        <v>437.70481615743137</v>
      </c>
      <c r="J37" s="178">
        <f t="shared" si="17"/>
        <v>438.56230547550433</v>
      </c>
      <c r="K37" s="178">
        <f t="shared" si="17"/>
        <v>438.4940334128878</v>
      </c>
      <c r="L37" s="178">
        <f t="shared" si="17"/>
        <v>438.38528913622065</v>
      </c>
      <c r="M37" s="178">
        <f t="shared" si="17"/>
        <v>437.16069364161854</v>
      </c>
      <c r="N37" s="177">
        <f t="shared" si="17"/>
        <v>437.95424306344313</v>
      </c>
    </row>
    <row r="38" spans="1:14" x14ac:dyDescent="0.2">
      <c r="A38" s="52" t="s">
        <v>24</v>
      </c>
      <c r="B38" s="177">
        <f t="shared" ref="B38:N38" si="18">B6/B22</f>
        <v>473.40153374233125</v>
      </c>
      <c r="C38" s="178">
        <f t="shared" si="18"/>
        <v>473.27572266456957</v>
      </c>
      <c r="D38" s="178">
        <f t="shared" si="18"/>
        <v>473.45874524441894</v>
      </c>
      <c r="E38" s="178">
        <f t="shared" si="18"/>
        <v>473.18908409178312</v>
      </c>
      <c r="F38" s="178">
        <f t="shared" si="18"/>
        <v>473.45934970760231</v>
      </c>
      <c r="G38" s="178">
        <f t="shared" si="18"/>
        <v>473.15735070265953</v>
      </c>
      <c r="H38" s="178">
        <f t="shared" si="18"/>
        <v>473.44302067705951</v>
      </c>
      <c r="I38" s="178">
        <f t="shared" si="18"/>
        <v>473.2559530201342</v>
      </c>
      <c r="J38" s="178">
        <f t="shared" si="18"/>
        <v>473.55351694048676</v>
      </c>
      <c r="K38" s="178">
        <f t="shared" si="18"/>
        <v>473.4082255536627</v>
      </c>
      <c r="L38" s="178">
        <f t="shared" si="18"/>
        <v>473.59133123276882</v>
      </c>
      <c r="M38" s="178">
        <f t="shared" si="18"/>
        <v>473.14157929957616</v>
      </c>
      <c r="N38" s="177">
        <f t="shared" si="18"/>
        <v>473.35850029107996</v>
      </c>
    </row>
    <row r="39" spans="1:14" x14ac:dyDescent="0.2">
      <c r="A39" s="9" t="s">
        <v>1</v>
      </c>
      <c r="B39" s="177">
        <f t="shared" ref="B39:N39" si="19">B7/B23</f>
        <v>438.58366606170603</v>
      </c>
      <c r="C39" s="178">
        <f t="shared" si="19"/>
        <v>437.18586572438164</v>
      </c>
      <c r="D39" s="178">
        <f t="shared" si="19"/>
        <v>437.0049741905209</v>
      </c>
      <c r="E39" s="178">
        <f t="shared" si="19"/>
        <v>437.57549933422104</v>
      </c>
      <c r="F39" s="178">
        <f t="shared" si="19"/>
        <v>437.57515527950312</v>
      </c>
      <c r="G39" s="178">
        <f t="shared" si="19"/>
        <v>437.47485515643103</v>
      </c>
      <c r="H39" s="178">
        <f t="shared" si="19"/>
        <v>437.68870803662259</v>
      </c>
      <c r="I39" s="178">
        <f t="shared" si="19"/>
        <v>438.72800392349194</v>
      </c>
      <c r="J39" s="178">
        <f t="shared" si="19"/>
        <v>437.90272089761572</v>
      </c>
      <c r="K39" s="178">
        <f>K7/K23</f>
        <v>437.67214642262888</v>
      </c>
      <c r="L39" s="178">
        <f>L7/L23</f>
        <v>437.05197577156042</v>
      </c>
      <c r="M39" s="178">
        <f t="shared" si="19"/>
        <v>437.11721132897605</v>
      </c>
      <c r="N39" s="177">
        <f t="shared" si="19"/>
        <v>437.67279434368277</v>
      </c>
    </row>
    <row r="40" spans="1:14" s="60" customFormat="1" x14ac:dyDescent="0.2">
      <c r="A40" s="55" t="s">
        <v>10</v>
      </c>
      <c r="B40" s="193">
        <f>B8/B24</f>
        <v>461.92056528524358</v>
      </c>
      <c r="C40" s="194">
        <f>C8/C24</f>
        <v>462.31460525545737</v>
      </c>
      <c r="D40" s="194">
        <f t="shared" ref="D40:N40" si="20">D8/D24</f>
        <v>461.90913990511336</v>
      </c>
      <c r="E40" s="194">
        <f t="shared" si="20"/>
        <v>461.90538464460741</v>
      </c>
      <c r="F40" s="194">
        <f t="shared" si="20"/>
        <v>461.89940556201583</v>
      </c>
      <c r="G40" s="194">
        <f t="shared" si="20"/>
        <v>461.765330760658</v>
      </c>
      <c r="H40" s="194">
        <f>H8/H24</f>
        <v>462.3574233490566</v>
      </c>
      <c r="I40" s="194">
        <f t="shared" si="20"/>
        <v>459.96580506000652</v>
      </c>
      <c r="J40" s="194">
        <f>J8/J24</f>
        <v>460.33740286298564</v>
      </c>
      <c r="K40" s="194">
        <f t="shared" si="20"/>
        <v>460.61171359793991</v>
      </c>
      <c r="L40" s="194">
        <f>L8/L24</f>
        <v>460.69324676123006</v>
      </c>
      <c r="M40" s="194">
        <f t="shared" si="20"/>
        <v>460.63529588465008</v>
      </c>
      <c r="N40" s="193">
        <f t="shared" si="20"/>
        <v>461.30709553915051</v>
      </c>
    </row>
  </sheetData>
  <pageMargins left="0.5" right="0.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showRuler="0" topLeftCell="D24" zoomScale="142" zoomScaleNormal="142" zoomScalePageLayoutView="120" workbookViewId="0">
      <selection activeCell="K13" sqref="K13"/>
    </sheetView>
  </sheetViews>
  <sheetFormatPr defaultColWidth="9.140625" defaultRowHeight="9" x14ac:dyDescent="0.15"/>
  <cols>
    <col min="1" max="1" width="11.42578125" style="20" customWidth="1"/>
    <col min="2" max="2" width="11.5703125" style="20" customWidth="1"/>
    <col min="3" max="3" width="11.42578125" style="20" customWidth="1"/>
    <col min="4" max="6" width="10.5703125" style="20" bestFit="1" customWidth="1"/>
    <col min="7" max="7" width="11.85546875" style="20" customWidth="1"/>
    <col min="8" max="9" width="12.140625" style="20" bestFit="1" customWidth="1"/>
    <col min="10" max="10" width="11.140625" style="20" bestFit="1" customWidth="1"/>
    <col min="11" max="11" width="11.5703125" style="20" bestFit="1" customWidth="1"/>
    <col min="12" max="12" width="10.85546875" style="20" bestFit="1" customWidth="1"/>
    <col min="13" max="13" width="10.42578125" style="20" bestFit="1" customWidth="1"/>
    <col min="14" max="14" width="13.85546875" style="20" customWidth="1"/>
    <col min="15" max="16384" width="9.140625" style="20"/>
  </cols>
  <sheetData>
    <row r="1" spans="1:14" x14ac:dyDescent="0.15">
      <c r="A1" s="113" t="s">
        <v>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1.25" x14ac:dyDescent="0.2">
      <c r="A2" s="21" t="s">
        <v>4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22" t="s">
        <v>40</v>
      </c>
    </row>
    <row r="3" spans="1:14" ht="11.25" x14ac:dyDescent="0.2">
      <c r="A3" s="23" t="s">
        <v>8</v>
      </c>
      <c r="B3" s="143">
        <f>+'[1]Oct 2022'!$J$44</f>
        <v>153509.20000000001</v>
      </c>
      <c r="C3" s="143">
        <f>+'[1]Nov 2022'!$J$54</f>
        <v>188281.60000000001</v>
      </c>
      <c r="D3" s="143">
        <f>+'[1]Dec 2022'!$J$54</f>
        <v>176300.79999999999</v>
      </c>
      <c r="E3" s="143">
        <f>+'[1]Jan 2023'!$J$54</f>
        <v>186149.6</v>
      </c>
      <c r="F3" s="143">
        <f>+'[1]Feb 2023'!$J$54</f>
        <v>176945.6</v>
      </c>
      <c r="G3" s="143">
        <f>+'[1]Mar 2023'!$J$54</f>
        <v>200782.4</v>
      </c>
      <c r="H3" s="143">
        <f>+'[1]Apr 2023'!$J$54</f>
        <v>168214.8</v>
      </c>
      <c r="I3" s="143">
        <f>+'[1]May 2023'!$J$61</f>
        <v>190751.59999999998</v>
      </c>
      <c r="J3" s="143">
        <f>+'[1]Jun 2023'!$J$61</f>
        <v>159328</v>
      </c>
      <c r="K3" s="143">
        <f>+'[1]Jul 2023'!$J$61</f>
        <v>149276.4</v>
      </c>
      <c r="L3" s="143">
        <f>+'[1]Aug 2023'!$J$61</f>
        <v>178547.19999999998</v>
      </c>
      <c r="M3" s="143">
        <f>+'[1]Sep 2023'!$J$61</f>
        <v>154663.59999999998</v>
      </c>
      <c r="N3" s="180">
        <f t="shared" ref="N3:N7" si="0">SUM(B3:M3)</f>
        <v>2082750.7999999998</v>
      </c>
    </row>
    <row r="4" spans="1:14" ht="11.25" x14ac:dyDescent="0.2">
      <c r="A4" s="23" t="s">
        <v>9</v>
      </c>
      <c r="B4" s="179">
        <f>+'[2]Oct 2022'!$J$38</f>
        <v>149935.67999999999</v>
      </c>
      <c r="C4" s="143">
        <f>+'[2]Nov 2022'!$J$37</f>
        <v>156662.52999999997</v>
      </c>
      <c r="D4" s="143">
        <f>+'[2]Dec 2022'!$J$37</f>
        <v>140825.53</v>
      </c>
      <c r="E4" s="143">
        <f>+'[2]Jan 2023'!$J$37</f>
        <v>162111.24</v>
      </c>
      <c r="F4" s="143">
        <f>+'[2]Feb 2023'!$J$37</f>
        <v>152379.29</v>
      </c>
      <c r="G4" s="143">
        <f>+'[2]Mar 2023'!$J$37</f>
        <v>175023.45</v>
      </c>
      <c r="H4" s="143">
        <f>+'[2]Apr 2023'!$J$37</f>
        <v>151537.42000000001</v>
      </c>
      <c r="I4" s="143">
        <f>+'[2]May 2023'!$J$43</f>
        <v>187852.83</v>
      </c>
      <c r="J4" s="143">
        <f>+'[2]Jun 2023'!$J$44</f>
        <v>170850.58</v>
      </c>
      <c r="K4" s="143">
        <f>+'[2]Jul 2023'!$J$42</f>
        <v>154583.12</v>
      </c>
      <c r="L4" s="143">
        <f>+'[2]Aug 2023'!$J$42</f>
        <v>207160.38000000003</v>
      </c>
      <c r="M4" s="143">
        <f>+'[2]Sep 2023'!$J$42</f>
        <v>157055.53</v>
      </c>
      <c r="N4" s="180">
        <f t="shared" si="0"/>
        <v>1965977.58</v>
      </c>
    </row>
    <row r="5" spans="1:14" ht="11.25" x14ac:dyDescent="0.2">
      <c r="A5" s="23" t="s">
        <v>23</v>
      </c>
      <c r="B5" s="179">
        <f>+'[3]OCT 2022'!$J$49</f>
        <v>58762.44</v>
      </c>
      <c r="C5" s="143">
        <f>+'[3]NOV 2022'!$J$46</f>
        <v>66744.36</v>
      </c>
      <c r="D5" s="143">
        <f>+'[3]DEC 2022'!$J$47</f>
        <v>56015.519999999997</v>
      </c>
      <c r="E5" s="143">
        <f>+'[3]JAN 2023'!$J$47</f>
        <v>70241.400000000009</v>
      </c>
      <c r="F5" s="143">
        <f>+'[3]FEB 2023'!$J$47</f>
        <v>61153.320000000007</v>
      </c>
      <c r="G5" s="143">
        <f>+'[3]MAR 2023'!$J$47</f>
        <v>71636.52</v>
      </c>
      <c r="H5" s="143">
        <f>+'[3]APR 2023'!$J$47</f>
        <v>54817.439999999995</v>
      </c>
      <c r="I5" s="143">
        <f>+'[3]MAY 2023'!$J$47</f>
        <v>55265.4</v>
      </c>
      <c r="J5" s="143">
        <f>+'[3]JUN 2023'!$J$47</f>
        <v>50025.120000000003</v>
      </c>
      <c r="K5" s="143">
        <f>+'[3]JUL 2023'!$J$47</f>
        <v>45629.520000000004</v>
      </c>
      <c r="L5" s="143">
        <f>+'[3]AUG 2023'!$J$47</f>
        <v>56015.519999999997</v>
      </c>
      <c r="M5" s="143">
        <f>+'[3]SEP 2023'!$J$47</f>
        <v>47383.32</v>
      </c>
      <c r="N5" s="180">
        <f t="shared" si="0"/>
        <v>693689.88000000012</v>
      </c>
    </row>
    <row r="6" spans="1:14" ht="9" customHeight="1" x14ac:dyDescent="0.15">
      <c r="A6" s="199" t="s">
        <v>53</v>
      </c>
      <c r="B6" s="200">
        <f>+'[4]OCT 2022'!$J$51</f>
        <v>656885.38</v>
      </c>
      <c r="C6" s="200">
        <f>+'[4]NOV 2022'!$J$47</f>
        <v>644057.12</v>
      </c>
      <c r="D6" s="200">
        <f>+'[4]DEC 2022'!$J$47</f>
        <v>614206</v>
      </c>
      <c r="E6" s="200">
        <f>+'[4]JAN 2023'!$J$47</f>
        <v>674316.65999999992</v>
      </c>
      <c r="F6" s="200">
        <f>+'[4]FEB 2023'!$J$47</f>
        <v>613211.94000000006</v>
      </c>
      <c r="G6" s="200">
        <f>+'[4]MAR 2023'!$J$47</f>
        <v>713858.47000000009</v>
      </c>
      <c r="H6" s="200">
        <f>+'[4]APR 2023'!$J$47</f>
        <v>607097.38</v>
      </c>
      <c r="I6" s="200">
        <f>+'[4]MAY 2023'!$J$47</f>
        <v>623597.5</v>
      </c>
      <c r="J6" s="200">
        <f>+'[4]JUN 2023'!$J$47</f>
        <v>553963.19000000006</v>
      </c>
      <c r="K6" s="200">
        <f>+'[4]JUL 2023'!$J$47</f>
        <v>540865.37</v>
      </c>
      <c r="L6" s="200">
        <f>+'[4]AUG 2023'!$J$47</f>
        <v>669410.68000000005</v>
      </c>
      <c r="M6" s="200">
        <f>+'[4]SEP 2023'!$J$47</f>
        <v>542559.09</v>
      </c>
      <c r="N6" s="180">
        <f>SUM(B6:M6)</f>
        <v>7454028.7800000003</v>
      </c>
    </row>
    <row r="7" spans="1:14" ht="9.75" customHeight="1" x14ac:dyDescent="0.2">
      <c r="A7" s="23" t="s">
        <v>1</v>
      </c>
      <c r="B7" s="143">
        <f>+'[5]OCT 2022'!$J$50</f>
        <v>202064.3</v>
      </c>
      <c r="C7" s="143">
        <f>+'[5]NOV 2022'!$J$50</f>
        <v>205961.69999999998</v>
      </c>
      <c r="D7" s="143">
        <f>+'[5]DEC 2022'!$J$50</f>
        <v>223786.23999999999</v>
      </c>
      <c r="E7" s="143">
        <f>+'[5]JAN 2023'!$J$50</f>
        <v>244251.63999999998</v>
      </c>
      <c r="F7" s="143">
        <f>+'[5]FEB 2023'!$J$50</f>
        <v>214409.88</v>
      </c>
      <c r="G7" s="143">
        <f>+'[5]MAR 2023'!$J$50</f>
        <v>262525.53999999998</v>
      </c>
      <c r="H7" s="143">
        <f>+'[5]APR 2023'!$J$50</f>
        <v>202789.32</v>
      </c>
      <c r="I7" s="143">
        <f>+'[5]MAY 2023'!$J$51</f>
        <v>391306.02</v>
      </c>
      <c r="J7" s="143">
        <f>+'[5]JUN 2023'!$J$51</f>
        <v>255779.47999999995</v>
      </c>
      <c r="K7" s="143">
        <f>+'[5]JUL 2023'!$J$51</f>
        <v>209007.06</v>
      </c>
      <c r="L7" s="143">
        <f>+'[5]AUG 2023'!$J$51</f>
        <v>255084.77999999997</v>
      </c>
      <c r="M7" s="143">
        <f>+'[5]SEP 2023'!$J$51</f>
        <v>206084.88</v>
      </c>
      <c r="N7" s="180">
        <f t="shared" si="0"/>
        <v>2873050.84</v>
      </c>
    </row>
    <row r="8" spans="1:14" ht="11.25" x14ac:dyDescent="0.2">
      <c r="A8" s="23"/>
      <c r="B8" s="179"/>
      <c r="C8" s="179"/>
      <c r="D8" s="143"/>
      <c r="E8" s="143"/>
      <c r="F8" s="143"/>
      <c r="G8" s="143"/>
      <c r="H8" s="143"/>
      <c r="I8" s="143"/>
      <c r="J8" s="143"/>
      <c r="K8" s="143"/>
      <c r="L8" s="179"/>
      <c r="M8" s="179"/>
      <c r="N8" s="180"/>
    </row>
    <row r="9" spans="1:14" x14ac:dyDescent="0.15">
      <c r="A9" s="21" t="s">
        <v>12</v>
      </c>
      <c r="B9" s="182">
        <f>SUM(B3:B8)</f>
        <v>1221157</v>
      </c>
      <c r="C9" s="182">
        <f>SUM(C3:C8)</f>
        <v>1261707.3099999998</v>
      </c>
      <c r="D9" s="182">
        <f>SUM(D3:D8)</f>
        <v>1211134.0899999999</v>
      </c>
      <c r="E9" s="182">
        <f>SUM(E3:E8)</f>
        <v>1337070.5399999998</v>
      </c>
      <c r="F9" s="182">
        <f>SUM(F3:F8)</f>
        <v>1218100.0300000003</v>
      </c>
      <c r="G9" s="182">
        <f t="shared" ref="G9:H9" si="1">SUM(G3:G8)</f>
        <v>1423826.3800000001</v>
      </c>
      <c r="H9" s="182">
        <f t="shared" si="1"/>
        <v>1184456.3600000001</v>
      </c>
      <c r="I9" s="182">
        <f>SUM(I3:I8)</f>
        <v>1448773.35</v>
      </c>
      <c r="J9" s="182">
        <f>SUM(J3:J8)</f>
        <v>1189946.3699999999</v>
      </c>
      <c r="K9" s="182">
        <f>SUM(K3:K8)</f>
        <v>1099361.47</v>
      </c>
      <c r="L9" s="182">
        <f>SUM(L3:L8)</f>
        <v>1366218.56</v>
      </c>
      <c r="M9" s="182">
        <f>SUM(M3:M8)</f>
        <v>1107746.42</v>
      </c>
      <c r="N9" s="183">
        <f t="shared" ref="N9" si="2">SUM(N3:N8)</f>
        <v>15069497.879999999</v>
      </c>
    </row>
    <row r="10" spans="1:14" ht="1.5" customHeight="1" x14ac:dyDescent="0.1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1.25" x14ac:dyDescent="0.2">
      <c r="A11" s="21" t="s">
        <v>19</v>
      </c>
      <c r="B11" s="197" t="s">
        <v>73</v>
      </c>
      <c r="C11" s="197" t="s">
        <v>74</v>
      </c>
      <c r="D11" s="197" t="s">
        <v>75</v>
      </c>
      <c r="E11" s="197" t="s">
        <v>76</v>
      </c>
      <c r="F11" s="197" t="s">
        <v>77</v>
      </c>
      <c r="G11" s="197" t="s">
        <v>78</v>
      </c>
      <c r="H11" s="197" t="s">
        <v>79</v>
      </c>
      <c r="I11" s="197" t="s">
        <v>80</v>
      </c>
      <c r="J11" s="197" t="s">
        <v>81</v>
      </c>
      <c r="K11" s="197" t="s">
        <v>82</v>
      </c>
      <c r="L11" s="197" t="s">
        <v>83</v>
      </c>
      <c r="M11" s="197" t="s">
        <v>84</v>
      </c>
      <c r="N11" s="22" t="s">
        <v>40</v>
      </c>
    </row>
    <row r="12" spans="1:14" ht="11.25" x14ac:dyDescent="0.2">
      <c r="A12" s="23" t="s">
        <v>8</v>
      </c>
      <c r="B12" s="7">
        <f>+'[1]Oct 2022'!$I$44</f>
        <v>977</v>
      </c>
      <c r="C12" s="24">
        <f>+'[1]Nov 2022'!$I$54</f>
        <v>1194</v>
      </c>
      <c r="D12" s="24">
        <f>+'[1]Dec 2022'!$I$54</f>
        <v>1114</v>
      </c>
      <c r="E12" s="24">
        <f>+'[1]Jan 2023'!$I$54</f>
        <v>1183</v>
      </c>
      <c r="F12" s="24">
        <f>+'[1]Feb 2023'!$I$54</f>
        <v>1130</v>
      </c>
      <c r="G12" s="24">
        <f>+'[1]Mar 2023'!$I$54</f>
        <v>1278</v>
      </c>
      <c r="H12" s="24">
        <f>+'[1]Apr 2023'!$I$54</f>
        <v>1066</v>
      </c>
      <c r="I12" s="24">
        <f>+'[1]May 2023'!$I$61</f>
        <v>1210</v>
      </c>
      <c r="J12" s="24">
        <f>+'[1]Jun 2023'!$I$61</f>
        <v>1016</v>
      </c>
      <c r="K12" s="24">
        <f>+'[1]Jul 2023'!$I$61</f>
        <v>945</v>
      </c>
      <c r="L12" s="24">
        <f>+'[1]Aug 2023'!$I$61</f>
        <v>1136</v>
      </c>
      <c r="M12" s="24">
        <f>+'[1]Sep 2023'!$I$61</f>
        <v>988</v>
      </c>
      <c r="N12" s="24">
        <f>SUM(B12:M12)</f>
        <v>13237</v>
      </c>
    </row>
    <row r="13" spans="1:14" x14ac:dyDescent="0.15">
      <c r="A13" s="23" t="s">
        <v>9</v>
      </c>
      <c r="B13" s="24">
        <f>+'[2]Oct 2022'!$I$38</f>
        <v>1445</v>
      </c>
      <c r="C13" s="24">
        <f>+'[2]Nov 2022'!$I$37</f>
        <v>1512</v>
      </c>
      <c r="D13" s="24">
        <f>+'[2]Dec 2022'!$I$37</f>
        <v>1359</v>
      </c>
      <c r="E13" s="24">
        <f>+'[2]Jan 2023'!$I$37</f>
        <v>1566</v>
      </c>
      <c r="F13" s="24">
        <f>+'[2]Feb 2023'!$I$37</f>
        <v>1478</v>
      </c>
      <c r="G13" s="24">
        <f>+'[2]Mar 2023'!$I$37</f>
        <v>1696</v>
      </c>
      <c r="H13" s="24">
        <f>+'[2]Apr 2023'!$I$37</f>
        <v>1474</v>
      </c>
      <c r="I13" s="24">
        <f>+'[2]May 2023'!$I$43</f>
        <v>1832</v>
      </c>
      <c r="J13" s="24">
        <f>+'[2]Jun 2023'!$I$44</f>
        <v>1652</v>
      </c>
      <c r="K13" s="24">
        <f>+'[2]Jul 2023'!$I$42</f>
        <v>1503</v>
      </c>
      <c r="L13" s="24">
        <f>+'[2]Aug 2023'!$I$42</f>
        <v>2000</v>
      </c>
      <c r="M13" s="24">
        <f>+'[2]Sep 2023'!$I$42</f>
        <v>1519</v>
      </c>
      <c r="N13" s="24">
        <f t="shared" ref="N13:N16" si="3">SUM(B13:M13)</f>
        <v>19036</v>
      </c>
    </row>
    <row r="14" spans="1:14" x14ac:dyDescent="0.15">
      <c r="A14" s="23" t="s">
        <v>23</v>
      </c>
      <c r="B14" s="24">
        <f>+'[3]OCT 2022'!$I$49</f>
        <v>586</v>
      </c>
      <c r="C14" s="24">
        <f>+'[3]NOV 2022'!$I$46</f>
        <v>665</v>
      </c>
      <c r="D14" s="24">
        <f>+'[3]DEC 2022'!$I$47</f>
        <v>559</v>
      </c>
      <c r="E14" s="24">
        <f>+'[3]JAN 2023'!$I$47</f>
        <v>699</v>
      </c>
      <c r="F14" s="24">
        <f>+'[3]FEB 2023'!$I$47</f>
        <v>610</v>
      </c>
      <c r="G14" s="24">
        <f>+'[3]MAR 2023'!$I$47</f>
        <v>705</v>
      </c>
      <c r="H14" s="24">
        <f>+'[3]APR 2023'!$I$47</f>
        <v>542</v>
      </c>
      <c r="I14" s="24">
        <f>+'[3]MAY 2023'!$I$47</f>
        <v>548</v>
      </c>
      <c r="J14" s="24">
        <f>+'[3]JUN 2023'!$I$47</f>
        <v>495</v>
      </c>
      <c r="K14" s="24">
        <f>+'[3]JUL 2023'!$I$47</f>
        <v>454</v>
      </c>
      <c r="L14" s="24">
        <f>+'[3]AUG 2023'!$I$47</f>
        <v>559</v>
      </c>
      <c r="M14" s="24">
        <f>+'[3]SEP 2023'!$I$47</f>
        <v>470</v>
      </c>
      <c r="N14" s="24">
        <f>SUM(B14:M14)</f>
        <v>6892</v>
      </c>
    </row>
    <row r="15" spans="1:14" x14ac:dyDescent="0.15">
      <c r="A15" s="23" t="s">
        <v>24</v>
      </c>
      <c r="B15" s="24">
        <f>+'[4]OCT 2022'!$I$51</f>
        <v>4480</v>
      </c>
      <c r="C15" s="24">
        <f>+'[4]NOV 2022'!$I$47</f>
        <v>4421</v>
      </c>
      <c r="D15" s="24">
        <f>+'[4]DEC 2022'!$I$47</f>
        <v>4234</v>
      </c>
      <c r="E15" s="24">
        <f>+'[4]JAN 2023'!$I$47</f>
        <v>4645</v>
      </c>
      <c r="F15" s="24">
        <f>+'[4]FEB 2023'!$I$47</f>
        <v>4219</v>
      </c>
      <c r="G15" s="24">
        <f>+'[4]MAR 2023'!$I$47</f>
        <v>4915</v>
      </c>
      <c r="H15" s="24">
        <f>+'[4]APR 2023'!$I$47</f>
        <v>4151</v>
      </c>
      <c r="I15" s="24">
        <f>+'[4]MAY 2023'!$I$47</f>
        <v>4280</v>
      </c>
      <c r="J15" s="24">
        <f>+'[4]JUN 2023'!$I$47</f>
        <v>3800</v>
      </c>
      <c r="K15" s="24">
        <f>+'[4]JUL 2023'!$I$47</f>
        <v>3739</v>
      </c>
      <c r="L15" s="24">
        <f>+'[4]AUG 2023'!$I$47</f>
        <v>4596</v>
      </c>
      <c r="M15" s="24">
        <f>+'[4]SEP 2023'!$I$47</f>
        <v>3716</v>
      </c>
      <c r="N15" s="24">
        <f t="shared" si="3"/>
        <v>51196</v>
      </c>
    </row>
    <row r="16" spans="1:14" x14ac:dyDescent="0.15">
      <c r="A16" s="23" t="s">
        <v>1</v>
      </c>
      <c r="B16" s="24">
        <f>+'[5]OCT 2022'!$I$50</f>
        <v>1246</v>
      </c>
      <c r="C16" s="24">
        <f>+'[5]NOV 2022'!$I$50</f>
        <v>1301</v>
      </c>
      <c r="D16" s="24">
        <f>+'[5]DEC 2022'!$I$50</f>
        <v>1358</v>
      </c>
      <c r="E16" s="24">
        <f>+'[5]JAN 2023'!$I$50</f>
        <v>1494</v>
      </c>
      <c r="F16" s="24">
        <f>+'[5]FEB 2023'!$I$50</f>
        <v>1315</v>
      </c>
      <c r="G16" s="24">
        <f>+'[5]MAR 2023'!$I$50</f>
        <v>1597</v>
      </c>
      <c r="H16" s="24">
        <f>+'[5]APR 2023'!$I$50</f>
        <v>1236</v>
      </c>
      <c r="I16" s="24">
        <f>+'[5]MAY 2023'!$I$51</f>
        <v>3161</v>
      </c>
      <c r="J16" s="24">
        <f>+'[5]JUN 2023'!$I$51</f>
        <v>1559</v>
      </c>
      <c r="K16" s="24">
        <f>+'[5]JUL 2023'!$I$51</f>
        <v>1276</v>
      </c>
      <c r="L16" s="24">
        <f>+'[5]AUG 2023'!$I$51</f>
        <v>1554</v>
      </c>
      <c r="M16" s="24">
        <f>+'[5]SEP 2023'!$I$51</f>
        <v>1257</v>
      </c>
      <c r="N16" s="24">
        <f t="shared" si="3"/>
        <v>18354</v>
      </c>
    </row>
    <row r="17" spans="1:14" x14ac:dyDescent="0.15">
      <c r="A17" s="23"/>
      <c r="B17" s="24"/>
      <c r="C17" s="24"/>
      <c r="D17" s="133"/>
      <c r="E17" s="24"/>
      <c r="F17" s="24"/>
      <c r="G17" s="24"/>
      <c r="H17" s="24"/>
      <c r="I17" s="24"/>
      <c r="J17" s="24" t="s">
        <v>69</v>
      </c>
      <c r="K17" s="24"/>
      <c r="L17" s="24"/>
      <c r="M17" s="24"/>
      <c r="N17" s="25"/>
    </row>
    <row r="18" spans="1:14" x14ac:dyDescent="0.15">
      <c r="A18" s="21" t="s">
        <v>12</v>
      </c>
      <c r="B18" s="184">
        <f>SUM(B12:B17)</f>
        <v>8734</v>
      </c>
      <c r="C18" s="184">
        <f>SUM(C12:C17)</f>
        <v>9093</v>
      </c>
      <c r="D18" s="184">
        <f>SUM(D12:D17)</f>
        <v>8624</v>
      </c>
      <c r="E18" s="184">
        <f>SUM(E12:E17)</f>
        <v>9587</v>
      </c>
      <c r="F18" s="184">
        <f>SUM(F12:F17)</f>
        <v>8752</v>
      </c>
      <c r="G18" s="184">
        <f t="shared" ref="G18:H18" si="4">SUM(G12:G17)</f>
        <v>10191</v>
      </c>
      <c r="H18" s="184">
        <f t="shared" si="4"/>
        <v>8469</v>
      </c>
      <c r="I18" s="184">
        <f>SUM(I12:I17)</f>
        <v>11031</v>
      </c>
      <c r="J18" s="184">
        <f>SUM(J12:J17)</f>
        <v>8522</v>
      </c>
      <c r="K18" s="184">
        <f>SUM(K12:K17)</f>
        <v>7917</v>
      </c>
      <c r="L18" s="184">
        <f>SUM(L12:L17)</f>
        <v>9845</v>
      </c>
      <c r="M18" s="184">
        <f>SUM(M12:M17)</f>
        <v>7950</v>
      </c>
      <c r="N18" s="185">
        <f t="shared" ref="N18" si="5">SUM(N12:N17)</f>
        <v>108715</v>
      </c>
    </row>
    <row r="19" spans="1:14" x14ac:dyDescent="0.15">
      <c r="A19" s="113" t="s">
        <v>42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1.25" x14ac:dyDescent="0.2">
      <c r="A20" s="21" t="s">
        <v>4</v>
      </c>
      <c r="B20" s="197" t="s">
        <v>73</v>
      </c>
      <c r="C20" s="197" t="s">
        <v>74</v>
      </c>
      <c r="D20" s="197" t="s">
        <v>75</v>
      </c>
      <c r="E20" s="197" t="s">
        <v>76</v>
      </c>
      <c r="F20" s="197" t="s">
        <v>77</v>
      </c>
      <c r="G20" s="197" t="s">
        <v>78</v>
      </c>
      <c r="H20" s="197" t="s">
        <v>79</v>
      </c>
      <c r="I20" s="197" t="s">
        <v>80</v>
      </c>
      <c r="J20" s="197" t="s">
        <v>81</v>
      </c>
      <c r="K20" s="197" t="s">
        <v>82</v>
      </c>
      <c r="L20" s="197" t="s">
        <v>83</v>
      </c>
      <c r="M20" s="197" t="s">
        <v>84</v>
      </c>
      <c r="N20" s="22" t="s">
        <v>40</v>
      </c>
    </row>
    <row r="21" spans="1:14" ht="14.1" customHeight="1" x14ac:dyDescent="0.15">
      <c r="A21" s="23" t="s">
        <v>8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81"/>
      <c r="L21" s="179"/>
      <c r="M21" s="179"/>
      <c r="N21" s="180">
        <f t="shared" ref="N21:N25" si="6">SUM(B21:M21)</f>
        <v>0</v>
      </c>
    </row>
    <row r="22" spans="1:14" x14ac:dyDescent="0.15">
      <c r="A22" s="23" t="s">
        <v>9</v>
      </c>
      <c r="B22" s="179">
        <f>+'[2]Oct 2022'!$J$42</f>
        <v>42515.199999999997</v>
      </c>
      <c r="C22" s="179">
        <f>+'[2]Nov 2022'!$J$41</f>
        <v>52384.800000000003</v>
      </c>
      <c r="D22" s="179">
        <f>+'[2]Dec 2022'!$J$41</f>
        <v>43654</v>
      </c>
      <c r="E22" s="179">
        <f>+'[2]Jan 2023'!$J$41</f>
        <v>48588.800000000003</v>
      </c>
      <c r="F22" s="179">
        <f>+'[2]Feb 2023'!$J$41</f>
        <v>50866.400000000001</v>
      </c>
      <c r="G22" s="179">
        <f>+'[2]Mar 2023'!$J$41</f>
        <v>61874.8</v>
      </c>
      <c r="H22" s="179">
        <f>+'[2]Apr 2023'!$J$41</f>
        <v>61115.6</v>
      </c>
      <c r="I22" s="179">
        <f>+'[2]May 2023'!$J$47</f>
        <v>69087.199999999997</v>
      </c>
      <c r="J22" s="179">
        <f>+'[2]Jun 2023'!$J$48</f>
        <v>67948.399999999994</v>
      </c>
      <c r="K22" s="179">
        <f>+'[2]Jul 2023'!$J$46</f>
        <v>68707.600000000006</v>
      </c>
      <c r="L22" s="179">
        <f>+'[2]Aug 2023'!$J$46</f>
        <v>83132.399999999994</v>
      </c>
      <c r="M22" s="179">
        <f>+'[2]Sep 2023'!$J$46</f>
        <v>78956.800000000003</v>
      </c>
      <c r="N22" s="180">
        <f>SUM(B22:M22)</f>
        <v>728832</v>
      </c>
    </row>
    <row r="23" spans="1:14" hidden="1" x14ac:dyDescent="0.15">
      <c r="A23" s="23" t="s">
        <v>23</v>
      </c>
      <c r="B23" s="179">
        <v>0</v>
      </c>
      <c r="C23" s="179"/>
      <c r="D23" s="179">
        <v>0</v>
      </c>
      <c r="E23" s="179"/>
      <c r="F23" s="179"/>
      <c r="G23" s="179"/>
      <c r="H23" s="181"/>
      <c r="I23" s="179"/>
      <c r="J23" s="179"/>
      <c r="K23" s="179"/>
      <c r="L23" s="179"/>
      <c r="M23" s="179"/>
      <c r="N23" s="180">
        <f>SUM(B23:M23)</f>
        <v>0</v>
      </c>
    </row>
    <row r="24" spans="1:14" x14ac:dyDescent="0.15">
      <c r="A24" s="49" t="s">
        <v>24</v>
      </c>
      <c r="B24" s="179">
        <f>+'[4]OCT 2022'!$J$61</f>
        <v>926376.88</v>
      </c>
      <c r="C24" s="179">
        <f>+'[4]NOV 2022'!$J$54</f>
        <v>1018814.88</v>
      </c>
      <c r="D24" s="179">
        <f>+'[4]DEC 2022'!$J$54</f>
        <v>963711.32000000007</v>
      </c>
      <c r="E24" s="179">
        <f>+'[4]JAN 2023'!$J$54</f>
        <v>1084569.1599999999</v>
      </c>
      <c r="F24" s="179">
        <f>+'[4]FEB 2023'!$J$54</f>
        <v>1048701.56</v>
      </c>
      <c r="G24" s="179">
        <f>+'[4]MAR 2023'!$J$54</f>
        <v>1195255.3999999999</v>
      </c>
      <c r="H24" s="179">
        <f>+'[4]APR 2023'!$J$54</f>
        <v>1088070</v>
      </c>
      <c r="I24" s="179">
        <f>+'[4]MAY 2023'!$J$54</f>
        <v>1226501.3600000001</v>
      </c>
      <c r="J24" s="179">
        <f>+'[4]JUN 2023'!$J$54</f>
        <v>1172915.6000000001</v>
      </c>
      <c r="K24" s="179">
        <f>+'[4]JUL 2023'!$J$54</f>
        <v>1112991.76</v>
      </c>
      <c r="L24" s="179">
        <f>+'[4]AUG 2023'!$J$54</f>
        <v>1430695.6</v>
      </c>
      <c r="M24" s="179">
        <f>+'[4]SEP 2023'!$J$54</f>
        <v>1242799.3999999999</v>
      </c>
      <c r="N24" s="180">
        <f t="shared" si="6"/>
        <v>13511402.92</v>
      </c>
    </row>
    <row r="25" spans="1:14" ht="11.1" customHeight="1" x14ac:dyDescent="0.15">
      <c r="A25" s="23" t="s">
        <v>1</v>
      </c>
      <c r="B25" s="179">
        <v>0</v>
      </c>
      <c r="C25" s="179"/>
      <c r="D25" s="179">
        <v>0</v>
      </c>
      <c r="E25" s="179">
        <v>0</v>
      </c>
      <c r="F25" s="179"/>
      <c r="G25" s="179"/>
      <c r="H25" s="179"/>
      <c r="I25" s="179"/>
      <c r="J25" s="179"/>
      <c r="K25" s="179"/>
      <c r="L25" s="179"/>
      <c r="M25" s="179"/>
      <c r="N25" s="180">
        <f t="shared" si="6"/>
        <v>0</v>
      </c>
    </row>
    <row r="26" spans="1:14" x14ac:dyDescent="0.15">
      <c r="A26" s="23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80"/>
    </row>
    <row r="27" spans="1:14" x14ac:dyDescent="0.15">
      <c r="A27" s="21" t="s">
        <v>12</v>
      </c>
      <c r="B27" s="182">
        <f>SUM(B21:B26)</f>
        <v>968892.08</v>
      </c>
      <c r="C27" s="182">
        <f>SUM(C21:C26)</f>
        <v>1071199.68</v>
      </c>
      <c r="D27" s="182">
        <f>SUM(D21:D26)</f>
        <v>1007365.3200000001</v>
      </c>
      <c r="E27" s="182">
        <f>SUM(E21:E26)</f>
        <v>1133157.96</v>
      </c>
      <c r="F27" s="182">
        <f>SUM(F21:F26)</f>
        <v>1099567.96</v>
      </c>
      <c r="G27" s="182">
        <f t="shared" ref="G27:H27" si="7">SUM(G21:G26)</f>
        <v>1257130.2</v>
      </c>
      <c r="H27" s="182">
        <f t="shared" si="7"/>
        <v>1149185.6000000001</v>
      </c>
      <c r="I27" s="182">
        <f>SUM(I21:I26)</f>
        <v>1295588.56</v>
      </c>
      <c r="J27" s="182">
        <f>SUM(J21:J26)</f>
        <v>1240864</v>
      </c>
      <c r="K27" s="182">
        <f>SUM(K21:K26)</f>
        <v>1181699.3600000001</v>
      </c>
      <c r="L27" s="182">
        <f>SUM(L21:L26)</f>
        <v>1513828</v>
      </c>
      <c r="M27" s="182">
        <f>SUM(M21:M26)</f>
        <v>1321756.2</v>
      </c>
      <c r="N27" s="183">
        <f t="shared" ref="N27" si="8">SUM(N21:N26)</f>
        <v>14240234.92</v>
      </c>
    </row>
    <row r="28" spans="1:14" ht="12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</row>
    <row r="29" spans="1:14" ht="11.1" customHeight="1" x14ac:dyDescent="0.2">
      <c r="A29" s="21" t="s">
        <v>19</v>
      </c>
      <c r="B29" s="197" t="s">
        <v>73</v>
      </c>
      <c r="C29" s="197" t="s">
        <v>74</v>
      </c>
      <c r="D29" s="197" t="s">
        <v>75</v>
      </c>
      <c r="E29" s="197" t="s">
        <v>76</v>
      </c>
      <c r="F29" s="197" t="s">
        <v>77</v>
      </c>
      <c r="G29" s="197" t="s">
        <v>78</v>
      </c>
      <c r="H29" s="197" t="s">
        <v>79</v>
      </c>
      <c r="I29" s="197" t="s">
        <v>80</v>
      </c>
      <c r="J29" s="197" t="s">
        <v>81</v>
      </c>
      <c r="K29" s="197" t="s">
        <v>82</v>
      </c>
      <c r="L29" s="197" t="s">
        <v>83</v>
      </c>
      <c r="M29" s="197" t="s">
        <v>84</v>
      </c>
      <c r="N29" s="22" t="s">
        <v>40</v>
      </c>
    </row>
    <row r="30" spans="1:14" ht="12.6" customHeight="1" x14ac:dyDescent="0.15">
      <c r="A30" s="23" t="s">
        <v>8</v>
      </c>
      <c r="B30" s="26"/>
      <c r="C30" s="134"/>
      <c r="D30" s="135"/>
      <c r="E30" s="26"/>
      <c r="F30" s="26"/>
      <c r="G30" s="26"/>
      <c r="H30" s="26"/>
      <c r="I30" s="26"/>
      <c r="J30" s="26"/>
      <c r="K30" s="26"/>
      <c r="L30" s="26"/>
      <c r="M30" s="26"/>
      <c r="N30" s="27">
        <f t="shared" ref="N30:N34" si="9">SUM(B30:M30)</f>
        <v>0</v>
      </c>
    </row>
    <row r="31" spans="1:14" ht="10.35" customHeight="1" x14ac:dyDescent="0.15">
      <c r="A31" s="23" t="s">
        <v>9</v>
      </c>
      <c r="B31" s="24">
        <f>+'[2]Oct 2022'!$I$42</f>
        <v>112</v>
      </c>
      <c r="C31" s="24">
        <f>+'[2]Nov 2022'!$I$41</f>
        <v>136</v>
      </c>
      <c r="D31" s="24">
        <f>+'[2]Dec 2022'!$I$41</f>
        <v>115</v>
      </c>
      <c r="E31" s="24">
        <f>+'[2]Jan 2023'!$I$41</f>
        <v>128</v>
      </c>
      <c r="F31" s="24">
        <f>+'[2]Feb 2023'!$I$41</f>
        <v>133</v>
      </c>
      <c r="G31" s="24">
        <f>+'[2]Mar 2023'!$I$41</f>
        <v>163</v>
      </c>
      <c r="H31" s="24">
        <f>+'[2]Apr 2023'!$I$41</f>
        <v>159</v>
      </c>
      <c r="I31" s="24">
        <f>+'[2]May 2023'!$I$47</f>
        <v>181</v>
      </c>
      <c r="J31" s="24">
        <f>+'[2]Jun 2023'!$I$48</f>
        <v>179</v>
      </c>
      <c r="K31" s="24">
        <f>+'[2]Jul 2023'!$I$46</f>
        <v>179</v>
      </c>
      <c r="L31" s="24">
        <f>+'[2]Aug 2023'!$I$46</f>
        <v>218</v>
      </c>
      <c r="M31" s="24">
        <f>+'[2]Sep 2023'!$I$46</f>
        <v>208</v>
      </c>
      <c r="N31" s="25">
        <f t="shared" si="9"/>
        <v>1911</v>
      </c>
    </row>
    <row r="32" spans="1:14" hidden="1" x14ac:dyDescent="0.15">
      <c r="A32" s="23" t="s">
        <v>23</v>
      </c>
      <c r="B32" s="24"/>
      <c r="C32" s="134"/>
      <c r="D32" s="133"/>
      <c r="E32" s="24"/>
      <c r="F32" s="24"/>
      <c r="G32" s="24"/>
      <c r="H32" s="24"/>
      <c r="I32" s="24"/>
      <c r="J32" s="24"/>
      <c r="K32" s="24"/>
      <c r="L32" s="24"/>
      <c r="M32" s="24"/>
      <c r="N32" s="25">
        <f>SUM(B32:M32)</f>
        <v>0</v>
      </c>
    </row>
    <row r="33" spans="1:14" ht="9.6" customHeight="1" x14ac:dyDescent="0.15">
      <c r="A33" s="23" t="s">
        <v>24</v>
      </c>
      <c r="B33" s="24">
        <f>+'[4]OCT 2022'!$I$61</f>
        <v>1266</v>
      </c>
      <c r="C33" s="24">
        <f>+'[4]NOV 2022'!$I$54</f>
        <v>1383</v>
      </c>
      <c r="D33" s="24">
        <f>+'[4]DEC 2022'!$I$54</f>
        <v>1306</v>
      </c>
      <c r="E33" s="24">
        <f>+'[4]JAN 2023'!$I$54</f>
        <v>1471</v>
      </c>
      <c r="F33" s="24">
        <f>+'[4]FEB 2023'!$I$54</f>
        <v>1411</v>
      </c>
      <c r="G33" s="24">
        <f>+'[4]MAR 2023'!$I$54</f>
        <v>1614</v>
      </c>
      <c r="H33" s="24">
        <f>+'[4]APR 2023'!$I$54</f>
        <v>1457</v>
      </c>
      <c r="I33" s="24">
        <f>+'[4]MAY 2023'!$I$54</f>
        <v>1651</v>
      </c>
      <c r="J33" s="24">
        <f>+'[4]JUN 2023'!$I$54</f>
        <v>1575</v>
      </c>
      <c r="K33" s="24">
        <f>+'[4]JUL 2023'!$I$54</f>
        <v>1498</v>
      </c>
      <c r="L33" s="24">
        <f>+'[4]AUG 2023'!$I$54</f>
        <v>1920</v>
      </c>
      <c r="M33" s="24">
        <f>+'[4]SEP 2023'!$I$54</f>
        <v>1669</v>
      </c>
      <c r="N33" s="25">
        <f t="shared" si="9"/>
        <v>18221</v>
      </c>
    </row>
    <row r="34" spans="1:14" ht="10.35" customHeight="1" x14ac:dyDescent="0.15">
      <c r="A34" s="23" t="s">
        <v>1</v>
      </c>
      <c r="B34" s="28"/>
      <c r="C34" s="28"/>
      <c r="D34" s="133"/>
      <c r="E34" s="28"/>
      <c r="F34" s="28"/>
      <c r="G34" s="28"/>
      <c r="H34" s="28"/>
      <c r="I34" s="28"/>
      <c r="J34" s="28"/>
      <c r="K34" s="28"/>
      <c r="L34" s="28"/>
      <c r="M34" s="28"/>
      <c r="N34" s="29">
        <f t="shared" si="9"/>
        <v>0</v>
      </c>
    </row>
    <row r="35" spans="1:14" x14ac:dyDescent="0.15">
      <c r="A35" s="23"/>
      <c r="B35" s="26"/>
      <c r="C35" s="26"/>
      <c r="D35" s="26"/>
      <c r="E35" s="26"/>
      <c r="F35" s="26"/>
      <c r="G35" s="24"/>
      <c r="H35" s="24"/>
      <c r="I35" s="24"/>
      <c r="J35" s="24"/>
      <c r="K35" s="24"/>
      <c r="L35" s="24"/>
      <c r="M35" s="24"/>
      <c r="N35" s="25"/>
    </row>
    <row r="36" spans="1:14" x14ac:dyDescent="0.15">
      <c r="A36" s="21" t="s">
        <v>12</v>
      </c>
      <c r="B36" s="184">
        <f>SUM(B30:B35)</f>
        <v>1378</v>
      </c>
      <c r="C36" s="184">
        <f>SUM(C30:C35)</f>
        <v>1519</v>
      </c>
      <c r="D36" s="184">
        <f>SUM(D30:D35)</f>
        <v>1421</v>
      </c>
      <c r="E36" s="184">
        <f>SUM(E30:E35)</f>
        <v>1599</v>
      </c>
      <c r="F36" s="184">
        <f>SUM(F30:F35)</f>
        <v>1544</v>
      </c>
      <c r="G36" s="184">
        <f t="shared" ref="G36:H36" si="10">SUM(G30:G35)</f>
        <v>1777</v>
      </c>
      <c r="H36" s="184">
        <f t="shared" si="10"/>
        <v>1616</v>
      </c>
      <c r="I36" s="184">
        <f>SUM(I30:I35)</f>
        <v>1832</v>
      </c>
      <c r="J36" s="184">
        <f>SUM(J30:J35)</f>
        <v>1754</v>
      </c>
      <c r="K36" s="184">
        <f>SUM(K30:K35)</f>
        <v>1677</v>
      </c>
      <c r="L36" s="184">
        <f>SUM(L30:L35)</f>
        <v>2138</v>
      </c>
      <c r="M36" s="184">
        <f>SUM(M30:M35)</f>
        <v>1877</v>
      </c>
      <c r="N36" s="185">
        <f t="shared" ref="N36" si="11">SUM(N30:N35)</f>
        <v>20132</v>
      </c>
    </row>
    <row r="37" spans="1:14" ht="12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4" x14ac:dyDescent="0.15">
      <c r="A38" s="129" t="s">
        <v>17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1:14" ht="11.25" x14ac:dyDescent="0.2">
      <c r="A39" s="21" t="s">
        <v>5</v>
      </c>
      <c r="B39" s="197" t="s">
        <v>73</v>
      </c>
      <c r="C39" s="197" t="s">
        <v>74</v>
      </c>
      <c r="D39" s="197" t="s">
        <v>75</v>
      </c>
      <c r="E39" s="197" t="s">
        <v>76</v>
      </c>
      <c r="F39" s="197" t="s">
        <v>77</v>
      </c>
      <c r="G39" s="197" t="s">
        <v>78</v>
      </c>
      <c r="H39" s="197" t="s">
        <v>79</v>
      </c>
      <c r="I39" s="197" t="s">
        <v>80</v>
      </c>
      <c r="J39" s="197" t="s">
        <v>81</v>
      </c>
      <c r="K39" s="197" t="s">
        <v>82</v>
      </c>
      <c r="L39" s="197" t="s">
        <v>83</v>
      </c>
      <c r="M39" s="197" t="s">
        <v>84</v>
      </c>
      <c r="N39" s="22" t="s">
        <v>12</v>
      </c>
    </row>
    <row r="40" spans="1:14" x14ac:dyDescent="0.15">
      <c r="A40" s="23" t="s">
        <v>8</v>
      </c>
      <c r="B40" s="179">
        <f t="shared" ref="B40:N40" si="12">B3+B21</f>
        <v>153509.20000000001</v>
      </c>
      <c r="C40" s="179">
        <f t="shared" si="12"/>
        <v>188281.60000000001</v>
      </c>
      <c r="D40" s="179">
        <f t="shared" si="12"/>
        <v>176300.79999999999</v>
      </c>
      <c r="E40" s="179">
        <f t="shared" si="12"/>
        <v>186149.6</v>
      </c>
      <c r="F40" s="179">
        <f>F3+F21</f>
        <v>176945.6</v>
      </c>
      <c r="G40" s="179">
        <f t="shared" si="12"/>
        <v>200782.4</v>
      </c>
      <c r="H40" s="179">
        <f t="shared" si="12"/>
        <v>168214.8</v>
      </c>
      <c r="I40" s="179">
        <f>I3+I21</f>
        <v>190751.59999999998</v>
      </c>
      <c r="J40" s="179">
        <f t="shared" si="12"/>
        <v>159328</v>
      </c>
      <c r="K40" s="179">
        <f t="shared" si="12"/>
        <v>149276.4</v>
      </c>
      <c r="L40" s="179">
        <f t="shared" si="12"/>
        <v>178547.19999999998</v>
      </c>
      <c r="M40" s="179">
        <f t="shared" si="12"/>
        <v>154663.59999999998</v>
      </c>
      <c r="N40" s="179">
        <f t="shared" si="12"/>
        <v>2082750.7999999998</v>
      </c>
    </row>
    <row r="41" spans="1:14" x14ac:dyDescent="0.15">
      <c r="A41" s="23" t="s">
        <v>9</v>
      </c>
      <c r="B41" s="179">
        <f t="shared" ref="B41:N41" si="13">B4+B22</f>
        <v>192450.88</v>
      </c>
      <c r="C41" s="179">
        <f>C4+C22</f>
        <v>209047.32999999996</v>
      </c>
      <c r="D41" s="179">
        <f t="shared" si="13"/>
        <v>184479.53</v>
      </c>
      <c r="E41" s="179">
        <f t="shared" si="13"/>
        <v>210700.03999999998</v>
      </c>
      <c r="F41" s="179">
        <f>F4+F22</f>
        <v>203245.69</v>
      </c>
      <c r="G41" s="179">
        <f>G4+G22</f>
        <v>236898.25</v>
      </c>
      <c r="H41" s="179">
        <f t="shared" si="13"/>
        <v>212653.02000000002</v>
      </c>
      <c r="I41" s="179">
        <f>I4+I22</f>
        <v>256940.02999999997</v>
      </c>
      <c r="J41" s="179">
        <f t="shared" si="13"/>
        <v>238798.97999999998</v>
      </c>
      <c r="K41" s="179">
        <f t="shared" si="13"/>
        <v>223290.72</v>
      </c>
      <c r="L41" s="179">
        <f t="shared" si="13"/>
        <v>290292.78000000003</v>
      </c>
      <c r="M41" s="179">
        <f t="shared" si="13"/>
        <v>236012.33000000002</v>
      </c>
      <c r="N41" s="179">
        <f t="shared" si="13"/>
        <v>2694809.58</v>
      </c>
    </row>
    <row r="42" spans="1:14" x14ac:dyDescent="0.15">
      <c r="A42" s="23" t="s">
        <v>23</v>
      </c>
      <c r="B42" s="179">
        <f t="shared" ref="B42:N42" si="14">B5+B23</f>
        <v>58762.44</v>
      </c>
      <c r="C42" s="179">
        <f t="shared" si="14"/>
        <v>66744.36</v>
      </c>
      <c r="D42" s="179">
        <f t="shared" si="14"/>
        <v>56015.519999999997</v>
      </c>
      <c r="E42" s="179">
        <f t="shared" si="14"/>
        <v>70241.400000000009</v>
      </c>
      <c r="F42" s="179">
        <f t="shared" si="14"/>
        <v>61153.320000000007</v>
      </c>
      <c r="G42" s="179">
        <f t="shared" si="14"/>
        <v>71636.52</v>
      </c>
      <c r="H42" s="179">
        <f t="shared" si="14"/>
        <v>54817.439999999995</v>
      </c>
      <c r="I42" s="179">
        <f t="shared" si="14"/>
        <v>55265.4</v>
      </c>
      <c r="J42" s="179">
        <f t="shared" si="14"/>
        <v>50025.120000000003</v>
      </c>
      <c r="K42" s="179">
        <f t="shared" si="14"/>
        <v>45629.520000000004</v>
      </c>
      <c r="L42" s="179">
        <f t="shared" si="14"/>
        <v>56015.519999999997</v>
      </c>
      <c r="M42" s="179">
        <f t="shared" si="14"/>
        <v>47383.32</v>
      </c>
      <c r="N42" s="179">
        <f t="shared" si="14"/>
        <v>693689.88000000012</v>
      </c>
    </row>
    <row r="43" spans="1:14" x14ac:dyDescent="0.15">
      <c r="A43" s="49" t="s">
        <v>24</v>
      </c>
      <c r="B43" s="179">
        <f t="shared" ref="B43:N43" si="15">B6+B24</f>
        <v>1583262.26</v>
      </c>
      <c r="C43" s="179">
        <f t="shared" si="15"/>
        <v>1662872</v>
      </c>
      <c r="D43" s="179">
        <f t="shared" si="15"/>
        <v>1577917.32</v>
      </c>
      <c r="E43" s="179">
        <f>E6+E24</f>
        <v>1758885.8199999998</v>
      </c>
      <c r="F43" s="179">
        <f t="shared" si="15"/>
        <v>1661913.5</v>
      </c>
      <c r="G43" s="179">
        <f>G6+G24</f>
        <v>1909113.87</v>
      </c>
      <c r="H43" s="179">
        <f t="shared" si="15"/>
        <v>1695167.38</v>
      </c>
      <c r="I43" s="179">
        <f>I6+I24</f>
        <v>1850098.86</v>
      </c>
      <c r="J43" s="179">
        <f t="shared" si="15"/>
        <v>1726878.79</v>
      </c>
      <c r="K43" s="179">
        <f t="shared" si="15"/>
        <v>1653857.13</v>
      </c>
      <c r="L43" s="179">
        <f t="shared" si="15"/>
        <v>2100106.2800000003</v>
      </c>
      <c r="M43" s="179">
        <f t="shared" si="15"/>
        <v>1785358.4899999998</v>
      </c>
      <c r="N43" s="179">
        <f t="shared" si="15"/>
        <v>20965431.699999999</v>
      </c>
    </row>
    <row r="44" spans="1:14" x14ac:dyDescent="0.15">
      <c r="A44" s="23" t="s">
        <v>1</v>
      </c>
      <c r="B44" s="179">
        <f t="shared" ref="B44:N44" si="16">B7+B25</f>
        <v>202064.3</v>
      </c>
      <c r="C44" s="179">
        <f t="shared" si="16"/>
        <v>205961.69999999998</v>
      </c>
      <c r="D44" s="179">
        <f t="shared" si="16"/>
        <v>223786.23999999999</v>
      </c>
      <c r="E44" s="179">
        <f t="shared" si="16"/>
        <v>244251.63999999998</v>
      </c>
      <c r="F44" s="179">
        <f>F7+F25</f>
        <v>214409.88</v>
      </c>
      <c r="G44" s="179">
        <f t="shared" si="16"/>
        <v>262525.53999999998</v>
      </c>
      <c r="H44" s="179">
        <f t="shared" si="16"/>
        <v>202789.32</v>
      </c>
      <c r="I44" s="179">
        <f t="shared" si="16"/>
        <v>391306.02</v>
      </c>
      <c r="J44" s="179">
        <f t="shared" si="16"/>
        <v>255779.47999999995</v>
      </c>
      <c r="K44" s="179">
        <f t="shared" si="16"/>
        <v>209007.06</v>
      </c>
      <c r="L44" s="179">
        <f t="shared" si="16"/>
        <v>255084.77999999997</v>
      </c>
      <c r="M44" s="179">
        <f t="shared" si="16"/>
        <v>206084.88</v>
      </c>
      <c r="N44" s="179">
        <f t="shared" si="16"/>
        <v>2873050.84</v>
      </c>
    </row>
    <row r="45" spans="1:14" x14ac:dyDescent="0.15">
      <c r="A45" s="23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80"/>
    </row>
    <row r="46" spans="1:14" x14ac:dyDescent="0.15">
      <c r="A46" s="21" t="s">
        <v>12</v>
      </c>
      <c r="B46" s="182">
        <f>SUM(B40:B45)</f>
        <v>2190049.08</v>
      </c>
      <c r="C46" s="182">
        <f>SUM(C40:C45)</f>
        <v>2332906.9900000002</v>
      </c>
      <c r="D46" s="182">
        <f>SUM(D40:D45)</f>
        <v>2218499.41</v>
      </c>
      <c r="E46" s="182">
        <f>SUM(E40:E45)</f>
        <v>2470228.5</v>
      </c>
      <c r="F46" s="182">
        <f>SUM(F40:F45)</f>
        <v>2317667.9899999998</v>
      </c>
      <c r="G46" s="182">
        <f t="shared" ref="G46:H46" si="17">SUM(G40:G45)</f>
        <v>2680956.58</v>
      </c>
      <c r="H46" s="182">
        <f t="shared" si="17"/>
        <v>2333641.9599999995</v>
      </c>
      <c r="I46" s="182">
        <f>SUM(I40:I45)</f>
        <v>2744361.91</v>
      </c>
      <c r="J46" s="182">
        <f>SUM(J40:J45)</f>
        <v>2430810.37</v>
      </c>
      <c r="K46" s="182">
        <f>SUM(K40:K45)</f>
        <v>2281060.83</v>
      </c>
      <c r="L46" s="182">
        <f>SUM(L40:L45)</f>
        <v>2880046.56</v>
      </c>
      <c r="M46" s="182">
        <f>SUM(M40:M45)</f>
        <v>2429502.6199999996</v>
      </c>
      <c r="N46" s="183">
        <f t="shared" ref="N46" si="18">SUM(N40:N45)</f>
        <v>29309732.800000001</v>
      </c>
    </row>
    <row r="47" spans="1:14" ht="2.25" customHeight="1" x14ac:dyDescent="0.1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4" ht="11.25" x14ac:dyDescent="0.2">
      <c r="A48" s="21" t="s">
        <v>11</v>
      </c>
      <c r="B48" s="197" t="s">
        <v>73</v>
      </c>
      <c r="C48" s="197" t="s">
        <v>74</v>
      </c>
      <c r="D48" s="197" t="s">
        <v>75</v>
      </c>
      <c r="E48" s="197" t="s">
        <v>76</v>
      </c>
      <c r="F48" s="197" t="s">
        <v>77</v>
      </c>
      <c r="G48" s="197" t="s">
        <v>78</v>
      </c>
      <c r="H48" s="197" t="s">
        <v>79</v>
      </c>
      <c r="I48" s="197" t="s">
        <v>80</v>
      </c>
      <c r="J48" s="197" t="s">
        <v>81</v>
      </c>
      <c r="K48" s="197" t="s">
        <v>82</v>
      </c>
      <c r="L48" s="197" t="s">
        <v>83</v>
      </c>
      <c r="M48" s="197" t="s">
        <v>84</v>
      </c>
      <c r="N48" s="22" t="s">
        <v>0</v>
      </c>
    </row>
    <row r="49" spans="1:14" x14ac:dyDescent="0.15">
      <c r="A49" s="23" t="s">
        <v>8</v>
      </c>
      <c r="B49" s="24">
        <f t="shared" ref="B49:N49" si="19">B12+B30</f>
        <v>977</v>
      </c>
      <c r="C49" s="24">
        <f t="shared" si="19"/>
        <v>1194</v>
      </c>
      <c r="D49" s="24">
        <f t="shared" si="19"/>
        <v>1114</v>
      </c>
      <c r="E49" s="24">
        <f t="shared" si="19"/>
        <v>1183</v>
      </c>
      <c r="F49" s="24">
        <f t="shared" si="19"/>
        <v>1130</v>
      </c>
      <c r="G49" s="24">
        <f t="shared" si="19"/>
        <v>1278</v>
      </c>
      <c r="H49" s="24">
        <f t="shared" si="19"/>
        <v>1066</v>
      </c>
      <c r="I49" s="24">
        <f t="shared" si="19"/>
        <v>1210</v>
      </c>
      <c r="J49" s="24">
        <f t="shared" si="19"/>
        <v>1016</v>
      </c>
      <c r="K49" s="24">
        <f t="shared" si="19"/>
        <v>945</v>
      </c>
      <c r="L49" s="24">
        <f t="shared" si="19"/>
        <v>1136</v>
      </c>
      <c r="M49" s="24">
        <f t="shared" si="19"/>
        <v>988</v>
      </c>
      <c r="N49" s="24">
        <f t="shared" si="19"/>
        <v>13237</v>
      </c>
    </row>
    <row r="50" spans="1:14" x14ac:dyDescent="0.15">
      <c r="A50" s="23" t="s">
        <v>9</v>
      </c>
      <c r="B50" s="24">
        <f t="shared" ref="B50:N50" si="20">B13+B31</f>
        <v>1557</v>
      </c>
      <c r="C50" s="24">
        <f>C13+C31</f>
        <v>1648</v>
      </c>
      <c r="D50" s="24">
        <f t="shared" si="20"/>
        <v>1474</v>
      </c>
      <c r="E50" s="24">
        <f>E13+E31</f>
        <v>1694</v>
      </c>
      <c r="F50" s="24">
        <f>F13+F31</f>
        <v>1611</v>
      </c>
      <c r="G50" s="24">
        <f t="shared" si="20"/>
        <v>1859</v>
      </c>
      <c r="H50" s="24">
        <f t="shared" si="20"/>
        <v>1633</v>
      </c>
      <c r="I50" s="24">
        <f t="shared" si="20"/>
        <v>2013</v>
      </c>
      <c r="J50" s="24">
        <f t="shared" si="20"/>
        <v>1831</v>
      </c>
      <c r="K50" s="24">
        <f t="shared" si="20"/>
        <v>1682</v>
      </c>
      <c r="L50" s="24">
        <f t="shared" si="20"/>
        <v>2218</v>
      </c>
      <c r="M50" s="24">
        <f t="shared" si="20"/>
        <v>1727</v>
      </c>
      <c r="N50" s="24">
        <f t="shared" si="20"/>
        <v>20947</v>
      </c>
    </row>
    <row r="51" spans="1:14" x14ac:dyDescent="0.15">
      <c r="A51" s="23" t="s">
        <v>23</v>
      </c>
      <c r="B51" s="24">
        <f t="shared" ref="B51:N51" si="21">B14+B32</f>
        <v>586</v>
      </c>
      <c r="C51" s="24">
        <f t="shared" si="21"/>
        <v>665</v>
      </c>
      <c r="D51" s="24">
        <f t="shared" si="21"/>
        <v>559</v>
      </c>
      <c r="E51" s="24">
        <f>E14+E32</f>
        <v>699</v>
      </c>
      <c r="F51" s="24">
        <f>F14+F32</f>
        <v>610</v>
      </c>
      <c r="G51" s="24">
        <f t="shared" si="21"/>
        <v>705</v>
      </c>
      <c r="H51" s="24">
        <f t="shared" si="21"/>
        <v>542</v>
      </c>
      <c r="I51" s="24">
        <f t="shared" si="21"/>
        <v>548</v>
      </c>
      <c r="J51" s="24">
        <f t="shared" si="21"/>
        <v>495</v>
      </c>
      <c r="K51" s="24">
        <f t="shared" si="21"/>
        <v>454</v>
      </c>
      <c r="L51" s="24">
        <f t="shared" si="21"/>
        <v>559</v>
      </c>
      <c r="M51" s="24">
        <f t="shared" si="21"/>
        <v>470</v>
      </c>
      <c r="N51" s="24">
        <f t="shared" si="21"/>
        <v>6892</v>
      </c>
    </row>
    <row r="52" spans="1:14" ht="9" customHeight="1" x14ac:dyDescent="0.15">
      <c r="A52" s="49" t="s">
        <v>24</v>
      </c>
      <c r="B52" s="24">
        <f t="shared" ref="B52:N52" si="22">B15+B33</f>
        <v>5746</v>
      </c>
      <c r="C52" s="24">
        <f t="shared" si="22"/>
        <v>5804</v>
      </c>
      <c r="D52" s="24">
        <f t="shared" si="22"/>
        <v>5540</v>
      </c>
      <c r="E52" s="24">
        <f>E15+E33</f>
        <v>6116</v>
      </c>
      <c r="F52" s="24">
        <f t="shared" si="22"/>
        <v>5630</v>
      </c>
      <c r="G52" s="24">
        <f t="shared" si="22"/>
        <v>6529</v>
      </c>
      <c r="H52" s="24">
        <f t="shared" si="22"/>
        <v>5608</v>
      </c>
      <c r="I52" s="24">
        <f t="shared" si="22"/>
        <v>5931</v>
      </c>
      <c r="J52" s="24">
        <f t="shared" si="22"/>
        <v>5375</v>
      </c>
      <c r="K52" s="24">
        <f t="shared" si="22"/>
        <v>5237</v>
      </c>
      <c r="L52" s="24">
        <f t="shared" si="22"/>
        <v>6516</v>
      </c>
      <c r="M52" s="24">
        <f t="shared" si="22"/>
        <v>5385</v>
      </c>
      <c r="N52" s="24">
        <f t="shared" si="22"/>
        <v>69417</v>
      </c>
    </row>
    <row r="53" spans="1:14" x14ac:dyDescent="0.15">
      <c r="A53" s="23" t="s">
        <v>1</v>
      </c>
      <c r="B53" s="24">
        <f t="shared" ref="B53:N53" si="23">B16+B34</f>
        <v>1246</v>
      </c>
      <c r="C53" s="24">
        <f t="shared" si="23"/>
        <v>1301</v>
      </c>
      <c r="D53" s="24">
        <f t="shared" si="23"/>
        <v>1358</v>
      </c>
      <c r="E53" s="24">
        <f t="shared" si="23"/>
        <v>1494</v>
      </c>
      <c r="F53" s="24">
        <f t="shared" si="23"/>
        <v>1315</v>
      </c>
      <c r="G53" s="24">
        <f t="shared" si="23"/>
        <v>1597</v>
      </c>
      <c r="H53" s="24">
        <f t="shared" si="23"/>
        <v>1236</v>
      </c>
      <c r="I53" s="24">
        <f t="shared" si="23"/>
        <v>3161</v>
      </c>
      <c r="J53" s="24">
        <f t="shared" si="23"/>
        <v>1559</v>
      </c>
      <c r="K53" s="24">
        <f t="shared" si="23"/>
        <v>1276</v>
      </c>
      <c r="L53" s="24">
        <f t="shared" si="23"/>
        <v>1554</v>
      </c>
      <c r="M53" s="24">
        <f t="shared" si="23"/>
        <v>1257</v>
      </c>
      <c r="N53" s="24">
        <f t="shared" si="23"/>
        <v>18354</v>
      </c>
    </row>
    <row r="54" spans="1:14" x14ac:dyDescent="0.15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</row>
    <row r="55" spans="1:14" x14ac:dyDescent="0.15">
      <c r="A55" s="21" t="s">
        <v>12</v>
      </c>
      <c r="B55" s="184">
        <f>SUM(B49:B54)</f>
        <v>10112</v>
      </c>
      <c r="C55" s="184">
        <f>SUM(C49:C54)</f>
        <v>10612</v>
      </c>
      <c r="D55" s="184">
        <f>SUM(D49:D54)</f>
        <v>10045</v>
      </c>
      <c r="E55" s="184">
        <f>SUM(E49:E54)</f>
        <v>11186</v>
      </c>
      <c r="F55" s="184">
        <f>SUM(F49:F54)</f>
        <v>10296</v>
      </c>
      <c r="G55" s="184">
        <f t="shared" ref="G55:H55" si="24">SUM(G49:G54)</f>
        <v>11968</v>
      </c>
      <c r="H55" s="184">
        <f t="shared" si="24"/>
        <v>10085</v>
      </c>
      <c r="I55" s="184">
        <f>SUM(I49:I54)</f>
        <v>12863</v>
      </c>
      <c r="J55" s="184">
        <f>SUM(J49:J54)</f>
        <v>10276</v>
      </c>
      <c r="K55" s="184">
        <f>SUM(K49:K54)</f>
        <v>9594</v>
      </c>
      <c r="L55" s="184">
        <f>SUM(L49:L54)</f>
        <v>11983</v>
      </c>
      <c r="M55" s="184">
        <f>SUM(M49:M54)</f>
        <v>9827</v>
      </c>
      <c r="N55" s="185">
        <f t="shared" ref="N55" si="25">SUM(N49:N54)</f>
        <v>128847</v>
      </c>
    </row>
    <row r="56" spans="1:14" ht="1.5" customHeight="1" x14ac:dyDescent="0.1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</row>
    <row r="57" spans="1:14" ht="11.25" x14ac:dyDescent="0.2">
      <c r="A57" s="21" t="s">
        <v>16</v>
      </c>
      <c r="B57" s="197" t="s">
        <v>73</v>
      </c>
      <c r="C57" s="197" t="s">
        <v>74</v>
      </c>
      <c r="D57" s="197" t="s">
        <v>75</v>
      </c>
      <c r="E57" s="197" t="s">
        <v>76</v>
      </c>
      <c r="F57" s="197" t="s">
        <v>77</v>
      </c>
      <c r="G57" s="197" t="s">
        <v>78</v>
      </c>
      <c r="H57" s="197" t="s">
        <v>79</v>
      </c>
      <c r="I57" s="197" t="s">
        <v>80</v>
      </c>
      <c r="J57" s="197" t="s">
        <v>81</v>
      </c>
      <c r="K57" s="197" t="s">
        <v>82</v>
      </c>
      <c r="L57" s="197" t="s">
        <v>83</v>
      </c>
      <c r="M57" s="197" t="s">
        <v>84</v>
      </c>
      <c r="N57" s="22" t="s">
        <v>0</v>
      </c>
    </row>
    <row r="58" spans="1:14" x14ac:dyDescent="0.15">
      <c r="A58" s="23" t="s">
        <v>8</v>
      </c>
      <c r="B58" s="47">
        <f t="shared" ref="B58:N58" si="26">B40/B46</f>
        <v>7.0093954241427323E-2</v>
      </c>
      <c r="C58" s="47">
        <f t="shared" si="26"/>
        <v>8.0706860928047533E-2</v>
      </c>
      <c r="D58" s="47">
        <f t="shared" si="26"/>
        <v>7.9468490821009499E-2</v>
      </c>
      <c r="E58" s="47">
        <f t="shared" si="26"/>
        <v>7.5357239218962938E-2</v>
      </c>
      <c r="F58" s="47">
        <f t="shared" si="26"/>
        <v>7.6346396793442364E-2</v>
      </c>
      <c r="G58" s="47">
        <f t="shared" si="26"/>
        <v>7.4892074529606889E-2</v>
      </c>
      <c r="H58" s="47">
        <f t="shared" si="26"/>
        <v>7.2082522890529452E-2</v>
      </c>
      <c r="I58" s="47">
        <f t="shared" si="26"/>
        <v>6.9506721874011135E-2</v>
      </c>
      <c r="J58" s="47">
        <f t="shared" si="26"/>
        <v>6.5545219802563212E-2</v>
      </c>
      <c r="K58" s="47">
        <f t="shared" si="26"/>
        <v>6.5441656810178092E-2</v>
      </c>
      <c r="L58" s="47">
        <f t="shared" si="26"/>
        <v>6.1994553310277034E-2</v>
      </c>
      <c r="M58" s="47">
        <f t="shared" si="26"/>
        <v>6.366060226763616E-2</v>
      </c>
      <c r="N58" s="48">
        <f t="shared" si="26"/>
        <v>7.1060040506408156E-2</v>
      </c>
    </row>
    <row r="59" spans="1:14" x14ac:dyDescent="0.15">
      <c r="A59" s="23" t="s">
        <v>9</v>
      </c>
      <c r="B59" s="47">
        <f t="shared" ref="B59:N59" si="27">B41/B46</f>
        <v>8.7875144788992582E-2</v>
      </c>
      <c r="C59" s="47">
        <f t="shared" si="27"/>
        <v>8.9608085918590319E-2</v>
      </c>
      <c r="D59" s="47">
        <f t="shared" si="27"/>
        <v>8.315509536240985E-2</v>
      </c>
      <c r="E59" s="47">
        <f t="shared" si="27"/>
        <v>8.5295769197060098E-2</v>
      </c>
      <c r="F59" s="47">
        <f t="shared" si="27"/>
        <v>8.7694048878847408E-2</v>
      </c>
      <c r="G59" s="47">
        <f t="shared" si="27"/>
        <v>8.8363329629157966E-2</v>
      </c>
      <c r="H59" s="47">
        <f t="shared" si="27"/>
        <v>9.1124955603729407E-2</v>
      </c>
      <c r="I59" s="47">
        <f t="shared" si="27"/>
        <v>9.3624688880775186E-2</v>
      </c>
      <c r="J59" s="47">
        <f t="shared" si="27"/>
        <v>9.8238424085709319E-2</v>
      </c>
      <c r="K59" s="47">
        <f t="shared" si="27"/>
        <v>9.7888980891403937E-2</v>
      </c>
      <c r="L59" s="47">
        <f t="shared" si="27"/>
        <v>0.10079447465599307</v>
      </c>
      <c r="M59" s="47">
        <f t="shared" si="27"/>
        <v>9.7144299436894635E-2</v>
      </c>
      <c r="N59" s="48">
        <f t="shared" si="27"/>
        <v>9.1942481986734451E-2</v>
      </c>
    </row>
    <row r="60" spans="1:14" x14ac:dyDescent="0.15">
      <c r="A60" s="23" t="s">
        <v>23</v>
      </c>
      <c r="B60" s="47">
        <f t="shared" ref="B60:N60" si="28">B42/B46</f>
        <v>2.6831563062504518E-2</v>
      </c>
      <c r="C60" s="47">
        <f t="shared" si="28"/>
        <v>2.8609953284078418E-2</v>
      </c>
      <c r="D60" s="47">
        <f t="shared" si="28"/>
        <v>2.5249283253133699E-2</v>
      </c>
      <c r="E60" s="47">
        <f t="shared" si="28"/>
        <v>2.8435183222928571E-2</v>
      </c>
      <c r="F60" s="47">
        <f t="shared" si="28"/>
        <v>2.6385711958683097E-2</v>
      </c>
      <c r="G60" s="47">
        <f t="shared" si="28"/>
        <v>2.6720507349656517E-2</v>
      </c>
      <c r="H60" s="47">
        <f t="shared" si="28"/>
        <v>2.3490081571896318E-2</v>
      </c>
      <c r="I60" s="47">
        <f t="shared" si="28"/>
        <v>2.0137795892962235E-2</v>
      </c>
      <c r="J60" s="47">
        <f t="shared" si="28"/>
        <v>2.0579606133571002E-2</v>
      </c>
      <c r="K60" s="47">
        <f t="shared" si="28"/>
        <v>2.0003640148430413E-2</v>
      </c>
      <c r="L60" s="47">
        <f t="shared" si="28"/>
        <v>1.9449518899444459E-2</v>
      </c>
      <c r="M60" s="47">
        <f t="shared" si="28"/>
        <v>1.9503300638547987E-2</v>
      </c>
      <c r="N60" s="48">
        <f t="shared" si="28"/>
        <v>2.3667560695060316E-2</v>
      </c>
    </row>
    <row r="61" spans="1:14" x14ac:dyDescent="0.15">
      <c r="A61" s="49" t="s">
        <v>24</v>
      </c>
      <c r="B61" s="47">
        <f t="shared" ref="B61:N61" si="29">B43/B46</f>
        <v>0.72293460199531234</v>
      </c>
      <c r="C61" s="47">
        <f t="shared" si="29"/>
        <v>0.71278966848138248</v>
      </c>
      <c r="D61" s="47">
        <f t="shared" si="29"/>
        <v>0.7112543338472197</v>
      </c>
      <c r="E61" s="47">
        <f t="shared" si="29"/>
        <v>0.71203365194758295</v>
      </c>
      <c r="F61" s="47">
        <f t="shared" si="29"/>
        <v>0.71706280069907691</v>
      </c>
      <c r="G61" s="47">
        <f t="shared" si="29"/>
        <v>0.71210174914507574</v>
      </c>
      <c r="H61" s="47">
        <f t="shared" si="29"/>
        <v>0.72640422526513038</v>
      </c>
      <c r="I61" s="47">
        <f t="shared" si="29"/>
        <v>0.67414536445012818</v>
      </c>
      <c r="J61" s="47">
        <f t="shared" si="29"/>
        <v>0.71041279538395252</v>
      </c>
      <c r="K61" s="47">
        <f t="shared" si="29"/>
        <v>0.72503859092613498</v>
      </c>
      <c r="L61" s="47">
        <f t="shared" si="29"/>
        <v>0.7291917808439875</v>
      </c>
      <c r="M61" s="47">
        <f t="shared" si="29"/>
        <v>0.73486584262255294</v>
      </c>
      <c r="N61" s="48">
        <f t="shared" si="29"/>
        <v>0.71530613544180788</v>
      </c>
    </row>
    <row r="62" spans="1:14" x14ac:dyDescent="0.15">
      <c r="A62" s="23" t="s">
        <v>1</v>
      </c>
      <c r="B62" s="47">
        <f t="shared" ref="B62:N62" si="30">B44/B46</f>
        <v>9.2264735911763207E-2</v>
      </c>
      <c r="C62" s="47">
        <f t="shared" si="30"/>
        <v>8.8285431387901139E-2</v>
      </c>
      <c r="D62" s="47">
        <f t="shared" si="30"/>
        <v>0.1008727967162272</v>
      </c>
      <c r="E62" s="47">
        <f t="shared" si="30"/>
        <v>9.8878156413465382E-2</v>
      </c>
      <c r="F62" s="47">
        <f t="shared" si="30"/>
        <v>9.2511041669950334E-2</v>
      </c>
      <c r="G62" s="47">
        <f t="shared" si="30"/>
        <v>9.7922339346502948E-2</v>
      </c>
      <c r="H62" s="47">
        <f t="shared" si="30"/>
        <v>8.6898214668714668E-2</v>
      </c>
      <c r="I62" s="47">
        <f t="shared" si="30"/>
        <v>0.1425854289021232</v>
      </c>
      <c r="J62" s="47">
        <f t="shared" si="30"/>
        <v>0.10522395459420389</v>
      </c>
      <c r="K62" s="47">
        <f t="shared" si="30"/>
        <v>9.1627131223852534E-2</v>
      </c>
      <c r="L62" s="47">
        <f t="shared" si="30"/>
        <v>8.8569672290297954E-2</v>
      </c>
      <c r="M62" s="47">
        <f t="shared" si="30"/>
        <v>8.4825955034368322E-2</v>
      </c>
      <c r="N62" s="48">
        <f t="shared" si="30"/>
        <v>9.8023781369989141E-2</v>
      </c>
    </row>
    <row r="63" spans="1:14" x14ac:dyDescent="0.15">
      <c r="A63" s="23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 x14ac:dyDescent="0.15">
      <c r="A64" s="21" t="s">
        <v>12</v>
      </c>
      <c r="B64" s="186">
        <f>SUM(B58:B63)</f>
        <v>1</v>
      </c>
      <c r="C64" s="186">
        <f>SUM(C58:C63)</f>
        <v>0.99999999999999989</v>
      </c>
      <c r="D64" s="186">
        <f t="shared" ref="D64" si="31">SUM(D58:D63)</f>
        <v>0.99999999999999989</v>
      </c>
      <c r="E64" s="186">
        <f>SUM(E58:E63)</f>
        <v>1</v>
      </c>
      <c r="F64" s="186">
        <f>SUM(F58:F63)</f>
        <v>1.0000000000000002</v>
      </c>
      <c r="G64" s="186">
        <f t="shared" ref="G64:H64" si="32">SUM(G58:G63)</f>
        <v>1</v>
      </c>
      <c r="H64" s="186">
        <f t="shared" si="32"/>
        <v>1.0000000000000002</v>
      </c>
      <c r="I64" s="186">
        <f>SUM(I58:I63)</f>
        <v>1</v>
      </c>
      <c r="J64" s="186">
        <f>SUM(J58:J63)</f>
        <v>0.99999999999999989</v>
      </c>
      <c r="K64" s="186">
        <f>SUM(K58:K63)</f>
        <v>1</v>
      </c>
      <c r="L64" s="186">
        <f>SUM(L58:L63)</f>
        <v>1</v>
      </c>
      <c r="M64" s="186">
        <f>SUM(M58:M63)</f>
        <v>1</v>
      </c>
      <c r="N64" s="187">
        <f t="shared" ref="N64" si="33">SUM(N58:N63)</f>
        <v>1</v>
      </c>
    </row>
  </sheetData>
  <pageMargins left="0" right="0" top="0.75" bottom="0.75" header="0.3" footer="0.3"/>
  <pageSetup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topLeftCell="C13" zoomScale="130" zoomScaleNormal="130" workbookViewId="0">
      <selection activeCell="K7" sqref="K7"/>
    </sheetView>
  </sheetViews>
  <sheetFormatPr defaultColWidth="9.140625" defaultRowHeight="11.25" x14ac:dyDescent="0.2"/>
  <cols>
    <col min="1" max="1" width="12.85546875" style="1" bestFit="1" customWidth="1"/>
    <col min="2" max="2" width="10.85546875" style="1" bestFit="1" customWidth="1"/>
    <col min="3" max="3" width="13" style="1" bestFit="1" customWidth="1"/>
    <col min="4" max="5" width="10.85546875" style="1" bestFit="1" customWidth="1"/>
    <col min="6" max="6" width="10.5703125" style="1" bestFit="1" customWidth="1"/>
    <col min="7" max="8" width="10.42578125" style="1" bestFit="1" customWidth="1"/>
    <col min="9" max="11" width="10.5703125" style="1" bestFit="1" customWidth="1"/>
    <col min="12" max="13" width="10.85546875" style="1" bestFit="1" customWidth="1"/>
    <col min="14" max="14" width="12" style="1" bestFit="1" customWidth="1"/>
    <col min="15" max="16384" width="9.140625" style="1"/>
  </cols>
  <sheetData>
    <row r="1" spans="1:14" x14ac:dyDescent="0.2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4</v>
      </c>
      <c r="B2" s="197" t="s">
        <v>73</v>
      </c>
      <c r="C2" s="197" t="s">
        <v>74</v>
      </c>
      <c r="D2" s="197" t="s">
        <v>75</v>
      </c>
      <c r="E2" s="197" t="s">
        <v>76</v>
      </c>
      <c r="F2" s="197" t="s">
        <v>77</v>
      </c>
      <c r="G2" s="197" t="s">
        <v>78</v>
      </c>
      <c r="H2" s="197" t="s">
        <v>79</v>
      </c>
      <c r="I2" s="197" t="s">
        <v>80</v>
      </c>
      <c r="J2" s="197" t="s">
        <v>81</v>
      </c>
      <c r="K2" s="197" t="s">
        <v>82</v>
      </c>
      <c r="L2" s="197" t="s">
        <v>83</v>
      </c>
      <c r="M2" s="197" t="s">
        <v>84</v>
      </c>
      <c r="N2" s="4" t="s">
        <v>0</v>
      </c>
    </row>
    <row r="3" spans="1:14" x14ac:dyDescent="0.2">
      <c r="A3" s="5" t="s">
        <v>8</v>
      </c>
      <c r="B3" s="143">
        <f>+'[1]Oct 2022'!$J$50</f>
        <v>41943.199999999997</v>
      </c>
      <c r="C3" s="143">
        <f>+'[1]Nov 2022'!$J$60</f>
        <v>59060.560000000005</v>
      </c>
      <c r="D3" s="143">
        <f>+'[1]Dec 2022'!$J$60</f>
        <v>49424.959999999999</v>
      </c>
      <c r="E3" s="143">
        <f>+'[1]Jan 2023'!$J$60</f>
        <v>52712.399999999994</v>
      </c>
      <c r="F3" s="143">
        <f>+'[1]Feb 2023'!$J$60</f>
        <v>49198.239999999998</v>
      </c>
      <c r="G3" s="143">
        <f>+'[1]Mar 2023'!$J$60</f>
        <v>60307.519999999997</v>
      </c>
      <c r="H3" s="143">
        <f>+'[1]Apr 2023'!$J$60</f>
        <v>48971.520000000004</v>
      </c>
      <c r="I3" s="143">
        <f>+'[1]May 2023'!$J$67</f>
        <v>57020.08</v>
      </c>
      <c r="J3" s="143">
        <f>+'[1]Jun 2023'!$J$67</f>
        <v>55319.680000000008</v>
      </c>
      <c r="K3" s="143">
        <f>+'[1]Jul 2023'!$J$67</f>
        <v>48404.72</v>
      </c>
      <c r="L3" s="143">
        <f>+'[1]Aug 2023'!$J$67</f>
        <v>56113.2</v>
      </c>
      <c r="M3" s="143">
        <f>+'[1]Sep 2023'!$J$67</f>
        <v>43416.880000000005</v>
      </c>
      <c r="N3" s="144">
        <f t="shared" ref="N3:N7" si="0">SUM(B3:M3)</f>
        <v>621892.96</v>
      </c>
    </row>
    <row r="4" spans="1:14" x14ac:dyDescent="0.2">
      <c r="A4" s="5" t="s">
        <v>9</v>
      </c>
      <c r="B4" s="143">
        <f>+'[2]Oct 2022'!$J$46</f>
        <v>51370.8</v>
      </c>
      <c r="C4" s="143">
        <f>+'[2]Nov 2022'!$J$45</f>
        <v>60071.44</v>
      </c>
      <c r="D4" s="143">
        <f>+'[2]Dec 2022'!$J$45</f>
        <v>53499.68</v>
      </c>
      <c r="E4" s="143">
        <f>+'[2]Jan 2023'!$J$45</f>
        <v>59978.879999999997</v>
      </c>
      <c r="F4" s="143">
        <f>+'[2]Feb 2023'!$J$45</f>
        <v>57294.64</v>
      </c>
      <c r="G4" s="143">
        <f>+'[2]Mar 2023'!$J$45</f>
        <v>62107.76</v>
      </c>
      <c r="H4" s="143">
        <f>+'[2]Apr 2023'!$J$45</f>
        <v>55628.56</v>
      </c>
      <c r="I4" s="143">
        <f>+'[2]May 2023'!$J$51</f>
        <v>70253.039999999994</v>
      </c>
      <c r="J4" s="143">
        <f>+'[2]Jun 2023'!$J$52</f>
        <v>66643.199999999997</v>
      </c>
      <c r="K4" s="143">
        <f>+'[2]Jul 2023'!$J$50</f>
        <v>56554.16</v>
      </c>
      <c r="L4" s="143">
        <f>+'[2]Aug 2023'!$J$50</f>
        <v>65717.600000000006</v>
      </c>
      <c r="M4" s="143">
        <f>+'[2]Sep 2023'!$J$50</f>
        <v>59330.96</v>
      </c>
      <c r="N4" s="144">
        <f t="shared" si="0"/>
        <v>718450.72</v>
      </c>
    </row>
    <row r="5" spans="1:14" x14ac:dyDescent="0.2">
      <c r="A5" s="5" t="s">
        <v>23</v>
      </c>
      <c r="B5" s="143">
        <f>+'[3]OCT 2022'!$J$55</f>
        <v>25824.240000000002</v>
      </c>
      <c r="C5" s="143">
        <f>+'[3]NOV 2022'!$J$50</f>
        <v>28415.919999999998</v>
      </c>
      <c r="D5" s="143">
        <f>+'[3]DEC 2022'!$J$52</f>
        <v>28878.720000000001</v>
      </c>
      <c r="E5" s="143">
        <f>+'[3]JAN 2023'!$J$52</f>
        <v>26564.720000000001</v>
      </c>
      <c r="F5" s="143">
        <f>+'[3]FEB 2023'!$J$52</f>
        <v>27582.880000000001</v>
      </c>
      <c r="G5" s="143">
        <f>+'[3]MAR 2023'!$J$52</f>
        <v>30544.799999999999</v>
      </c>
      <c r="H5" s="143">
        <f>+'[3]APR 2023'!$J$52</f>
        <v>22492.080000000002</v>
      </c>
      <c r="I5" s="143">
        <f>+'[3]MAY 2023'!$J$52</f>
        <v>30452.240000000002</v>
      </c>
      <c r="J5" s="143">
        <f>+'[3]JUN 2023'!$J$52</f>
        <v>25454</v>
      </c>
      <c r="K5" s="143">
        <f>+'[3]JUL 2023'!$J$52</f>
        <v>25361.439999999999</v>
      </c>
      <c r="L5" s="143">
        <f>+'[3]AUG 2023'!$J$52</f>
        <v>26657.279999999999</v>
      </c>
      <c r="M5" s="143">
        <f>+'[3]SEP 2023'!$J$52</f>
        <v>19530.16</v>
      </c>
      <c r="N5" s="144">
        <f>SUM(B5:M5)</f>
        <v>317758.47999999992</v>
      </c>
    </row>
    <row r="6" spans="1:14" ht="12.75" customHeight="1" x14ac:dyDescent="0.2">
      <c r="A6" s="5" t="s">
        <v>24</v>
      </c>
      <c r="B6" s="143">
        <f>+'[4]OCT 2022'!$J$67</f>
        <v>217594.08</v>
      </c>
      <c r="C6" s="143">
        <f>+'[4]NOV 2022'!$J$59</f>
        <v>223212</v>
      </c>
      <c r="D6" s="143">
        <f>+'[4]DEC 2022'!$J$59</f>
        <v>197229.12</v>
      </c>
      <c r="E6" s="143">
        <f>+'[4]JAN 2023'!$J$59</f>
        <v>224114.88</v>
      </c>
      <c r="F6" s="143">
        <f>+'[4]FEB 2023'!$J$59</f>
        <v>203850.23999999999</v>
      </c>
      <c r="G6" s="143">
        <f>+'[4]MAR 2023'!$J$59</f>
        <v>241570.56</v>
      </c>
      <c r="H6" s="143">
        <f>+'[4]APR 2023'!$J$59</f>
        <v>210672</v>
      </c>
      <c r="I6" s="143">
        <f>+'[4]MAY 2023'!$J$59</f>
        <v>217092.48000000001</v>
      </c>
      <c r="J6" s="143">
        <f>+'[4]JUN 2023'!$J$59</f>
        <v>197730.72</v>
      </c>
      <c r="K6" s="143">
        <f>+'[4]JUL 2023'!$J$59</f>
        <v>186494.88</v>
      </c>
      <c r="L6" s="143">
        <f>+'[4]AUG 2023'!$J$59</f>
        <v>220001.76</v>
      </c>
      <c r="M6" s="143">
        <f>+'[4]SEP 2023'!$J$59</f>
        <v>204151.2</v>
      </c>
      <c r="N6" s="144">
        <f t="shared" si="0"/>
        <v>2543713.92</v>
      </c>
    </row>
    <row r="7" spans="1:14" x14ac:dyDescent="0.2">
      <c r="A7" s="5" t="s">
        <v>1</v>
      </c>
      <c r="B7" s="143">
        <f>+'[5]OCT 2022'!$J$56</f>
        <v>163460.96</v>
      </c>
      <c r="C7" s="143">
        <f>+'[5]NOV 2022'!$J$56</f>
        <v>165497.28</v>
      </c>
      <c r="D7" s="143">
        <f>+'[5]DEC 2022'!$J$56</f>
        <v>158832.95999999999</v>
      </c>
      <c r="E7" s="143">
        <f>+'[5]JAN 2023'!$J$56</f>
        <v>173179.76</v>
      </c>
      <c r="F7" s="143">
        <f>+'[5]FEB 2023'!$J$56</f>
        <v>161980</v>
      </c>
      <c r="G7" s="143">
        <f>+'[5]MAR 2023'!$J$56</f>
        <v>197337.92</v>
      </c>
      <c r="H7" s="143">
        <f>+'[5]APR 2023'!$J$56</f>
        <v>159573.44</v>
      </c>
      <c r="I7" s="143">
        <f>+'[5]MAY 2023'!$J$58</f>
        <v>64147.200000000004</v>
      </c>
      <c r="J7" s="143">
        <f>+'[5]JUN 2023'!$J$58</f>
        <v>178825.91999999998</v>
      </c>
      <c r="K7" s="143">
        <f>+'[5]JUL 2023'!$J$58</f>
        <v>83489.119999999995</v>
      </c>
      <c r="L7" s="143">
        <f>+'[5]AUG 2023'!$J$58</f>
        <v>187248.88</v>
      </c>
      <c r="M7" s="143">
        <f>+'[5]SEP 2023'!$J$58</f>
        <v>160499.04</v>
      </c>
      <c r="N7" s="144">
        <f t="shared" si="0"/>
        <v>1854072.48</v>
      </c>
    </row>
    <row r="8" spans="1:14" x14ac:dyDescent="0.2">
      <c r="A8" s="5"/>
      <c r="B8" s="143"/>
      <c r="C8" s="144"/>
      <c r="D8" s="144"/>
      <c r="E8" s="144"/>
      <c r="F8" s="144"/>
      <c r="G8" s="144"/>
      <c r="H8" s="143"/>
      <c r="I8" s="144"/>
      <c r="J8" s="144"/>
      <c r="K8" s="144"/>
      <c r="L8" s="144"/>
      <c r="M8" s="144"/>
      <c r="N8" s="144"/>
    </row>
    <row r="9" spans="1:14" x14ac:dyDescent="0.2">
      <c r="A9" s="6" t="s">
        <v>5</v>
      </c>
      <c r="B9" s="158">
        <f t="shared" ref="B9:H9" si="1">SUM(B3:B8)</f>
        <v>500193.28000000003</v>
      </c>
      <c r="C9" s="158">
        <f t="shared" si="1"/>
        <v>536257.19999999995</v>
      </c>
      <c r="D9" s="158">
        <f t="shared" si="1"/>
        <v>487865.43999999994</v>
      </c>
      <c r="E9" s="158">
        <f t="shared" si="1"/>
        <v>536550.64</v>
      </c>
      <c r="F9" s="157">
        <f t="shared" si="1"/>
        <v>499906</v>
      </c>
      <c r="G9" s="158">
        <f t="shared" si="1"/>
        <v>591868.56000000006</v>
      </c>
      <c r="H9" s="158">
        <f t="shared" si="1"/>
        <v>497337.60000000003</v>
      </c>
      <c r="I9" s="157">
        <f t="shared" ref="I9:N9" si="2">SUM(I3:I8)</f>
        <v>438965.04</v>
      </c>
      <c r="J9" s="157">
        <f t="shared" si="2"/>
        <v>523973.51999999996</v>
      </c>
      <c r="K9" s="157">
        <f t="shared" si="2"/>
        <v>400304.32</v>
      </c>
      <c r="L9" s="157">
        <f t="shared" si="2"/>
        <v>555738.72</v>
      </c>
      <c r="M9" s="158">
        <f t="shared" si="2"/>
        <v>486928.24</v>
      </c>
      <c r="N9" s="157">
        <f t="shared" si="2"/>
        <v>6055888.5600000005</v>
      </c>
    </row>
    <row r="10" spans="1:14" ht="10.3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7" t="s">
        <v>73</v>
      </c>
      <c r="C11" s="197" t="s">
        <v>74</v>
      </c>
      <c r="D11" s="197" t="s">
        <v>75</v>
      </c>
      <c r="E11" s="197" t="s">
        <v>76</v>
      </c>
      <c r="F11" s="197" t="s">
        <v>77</v>
      </c>
      <c r="G11" s="197" t="s">
        <v>78</v>
      </c>
      <c r="H11" s="197" t="s">
        <v>79</v>
      </c>
      <c r="I11" s="197" t="s">
        <v>80</v>
      </c>
      <c r="J11" s="197" t="s">
        <v>81</v>
      </c>
      <c r="K11" s="197" t="s">
        <v>82</v>
      </c>
      <c r="L11" s="197" t="s">
        <v>83</v>
      </c>
      <c r="M11" s="197" t="s">
        <v>84</v>
      </c>
      <c r="N11" s="4" t="s">
        <v>0</v>
      </c>
    </row>
    <row r="12" spans="1:14" x14ac:dyDescent="0.2">
      <c r="A12" s="5" t="s">
        <v>8</v>
      </c>
      <c r="B12" s="44">
        <f t="shared" ref="B12:N12" si="3">B3/B9</f>
        <v>8.3853985403402456E-2</v>
      </c>
      <c r="C12" s="45">
        <f t="shared" si="3"/>
        <v>0.11013476369175092</v>
      </c>
      <c r="D12" s="45">
        <f t="shared" si="3"/>
        <v>0.10130859033589262</v>
      </c>
      <c r="E12" s="45">
        <f t="shared" si="3"/>
        <v>9.8243103390949257E-2</v>
      </c>
      <c r="F12" s="45">
        <f t="shared" si="3"/>
        <v>9.8414982016619121E-2</v>
      </c>
      <c r="G12" s="45">
        <f t="shared" si="3"/>
        <v>0.10189343390701475</v>
      </c>
      <c r="H12" s="45">
        <f t="shared" si="3"/>
        <v>9.8467358993166818E-2</v>
      </c>
      <c r="I12" s="45">
        <f t="shared" si="3"/>
        <v>0.12989663140372182</v>
      </c>
      <c r="J12" s="45">
        <f t="shared" si="3"/>
        <v>0.10557724367445136</v>
      </c>
      <c r="K12" s="45">
        <f t="shared" si="3"/>
        <v>0.12091980421295478</v>
      </c>
      <c r="L12" s="45">
        <f t="shared" si="3"/>
        <v>0.10097047043977789</v>
      </c>
      <c r="M12" s="45">
        <f t="shared" si="3"/>
        <v>8.9164842852408818E-2</v>
      </c>
      <c r="N12" s="45">
        <f t="shared" si="3"/>
        <v>0.10269227279175691</v>
      </c>
    </row>
    <row r="13" spans="1:14" x14ac:dyDescent="0.2">
      <c r="A13" s="5" t="s">
        <v>9</v>
      </c>
      <c r="B13" s="44">
        <f t="shared" ref="B13:N13" si="4">B4/B9</f>
        <v>0.10270189955370852</v>
      </c>
      <c r="C13" s="45">
        <f t="shared" si="4"/>
        <v>0.11201982929087013</v>
      </c>
      <c r="D13" s="45">
        <f t="shared" si="4"/>
        <v>0.10966072940112341</v>
      </c>
      <c r="E13" s="45">
        <f t="shared" si="4"/>
        <v>0.11178605620524466</v>
      </c>
      <c r="F13" s="45">
        <f t="shared" si="4"/>
        <v>0.11461082683544506</v>
      </c>
      <c r="G13" s="45">
        <f t="shared" si="4"/>
        <v>0.10493505517508819</v>
      </c>
      <c r="H13" s="45">
        <f t="shared" si="4"/>
        <v>0.11185271332792854</v>
      </c>
      <c r="I13" s="45">
        <f t="shared" si="4"/>
        <v>0.16004244893853051</v>
      </c>
      <c r="J13" s="45">
        <f t="shared" si="4"/>
        <v>0.12718810675776135</v>
      </c>
      <c r="K13" s="45">
        <f t="shared" si="4"/>
        <v>0.14127791576168852</v>
      </c>
      <c r="L13" s="45">
        <f t="shared" si="4"/>
        <v>0.11825269256027367</v>
      </c>
      <c r="M13" s="45">
        <f t="shared" si="4"/>
        <v>0.12184744101102044</v>
      </c>
      <c r="N13" s="45">
        <f t="shared" si="4"/>
        <v>0.11863671414719691</v>
      </c>
    </row>
    <row r="14" spans="1:14" x14ac:dyDescent="0.2">
      <c r="A14" s="5" t="s">
        <v>23</v>
      </c>
      <c r="B14" s="44">
        <f t="shared" ref="B14:N14" si="5">B5/B9</f>
        <v>5.1628522478350772E-2</v>
      </c>
      <c r="C14" s="45">
        <f t="shared" si="5"/>
        <v>5.298934914067354E-2</v>
      </c>
      <c r="D14" s="45">
        <f t="shared" si="5"/>
        <v>5.9194026943166958E-2</v>
      </c>
      <c r="E14" s="45">
        <f t="shared" si="5"/>
        <v>4.9510182300779665E-2</v>
      </c>
      <c r="F14" s="45">
        <f t="shared" si="5"/>
        <v>5.5176133113025251E-2</v>
      </c>
      <c r="G14" s="45">
        <f t="shared" si="5"/>
        <v>5.1607404184469602E-2</v>
      </c>
      <c r="H14" s="45">
        <f t="shared" si="5"/>
        <v>4.5224973941242329E-2</v>
      </c>
      <c r="I14" s="45">
        <f t="shared" si="5"/>
        <v>6.9372813835015201E-2</v>
      </c>
      <c r="J14" s="45">
        <f t="shared" si="5"/>
        <v>4.8578790775533849E-2</v>
      </c>
      <c r="K14" s="45">
        <f t="shared" si="5"/>
        <v>6.3355399212279298E-2</v>
      </c>
      <c r="L14" s="45">
        <f t="shared" si="5"/>
        <v>4.7967289376561709E-2</v>
      </c>
      <c r="M14" s="45">
        <f t="shared" si="5"/>
        <v>4.0108908039509068E-2</v>
      </c>
      <c r="N14" s="45">
        <f t="shared" si="5"/>
        <v>5.2470991969508746E-2</v>
      </c>
    </row>
    <row r="15" spans="1:14" ht="12" customHeight="1" x14ac:dyDescent="0.2">
      <c r="A15" s="5" t="s">
        <v>24</v>
      </c>
      <c r="B15" s="44">
        <f t="shared" ref="B15:N15" si="6">B6/B9</f>
        <v>0.43501999866931435</v>
      </c>
      <c r="C15" s="45">
        <f t="shared" si="6"/>
        <v>0.4162405651616426</v>
      </c>
      <c r="D15" s="45">
        <f t="shared" si="6"/>
        <v>0.40426950513239884</v>
      </c>
      <c r="E15" s="45">
        <f t="shared" si="6"/>
        <v>0.41769567174498196</v>
      </c>
      <c r="F15" s="45">
        <f t="shared" si="6"/>
        <v>0.40777714210271532</v>
      </c>
      <c r="G15" s="45">
        <f t="shared" si="6"/>
        <v>0.40814899848709646</v>
      </c>
      <c r="H15" s="45">
        <f t="shared" si="6"/>
        <v>0.42359958305987722</v>
      </c>
      <c r="I15" s="45">
        <f t="shared" si="6"/>
        <v>0.49455528394698589</v>
      </c>
      <c r="J15" s="45">
        <f t="shared" si="6"/>
        <v>0.37736777232559388</v>
      </c>
      <c r="K15" s="45">
        <f t="shared" si="6"/>
        <v>0.46588275639893167</v>
      </c>
      <c r="L15" s="45">
        <f t="shared" si="6"/>
        <v>0.39587265037066344</v>
      </c>
      <c r="M15" s="45">
        <f t="shared" si="6"/>
        <v>0.41926342164915309</v>
      </c>
      <c r="N15" s="45">
        <f t="shared" si="6"/>
        <v>0.42003975053332221</v>
      </c>
    </row>
    <row r="16" spans="1:14" x14ac:dyDescent="0.2">
      <c r="A16" s="5" t="s">
        <v>1</v>
      </c>
      <c r="B16" s="44">
        <f t="shared" ref="B16:N16" si="7">B7/B9</f>
        <v>0.32679559389522383</v>
      </c>
      <c r="C16" s="45">
        <f t="shared" si="7"/>
        <v>0.30861549271506289</v>
      </c>
      <c r="D16" s="45">
        <f t="shared" si="7"/>
        <v>0.32556714818741828</v>
      </c>
      <c r="E16" s="45">
        <f t="shared" si="7"/>
        <v>0.3227649863580444</v>
      </c>
      <c r="F16" s="45">
        <f t="shared" si="7"/>
        <v>0.32402091593219523</v>
      </c>
      <c r="G16" s="45">
        <f t="shared" si="7"/>
        <v>0.33341510824633092</v>
      </c>
      <c r="H16" s="45">
        <f t="shared" si="7"/>
        <v>0.32085537067778508</v>
      </c>
      <c r="I16" s="45">
        <f t="shared" si="7"/>
        <v>0.14613282187574667</v>
      </c>
      <c r="J16" s="45">
        <f t="shared" si="7"/>
        <v>0.34128808646665959</v>
      </c>
      <c r="K16" s="45">
        <f t="shared" si="7"/>
        <v>0.20856412441414571</v>
      </c>
      <c r="L16" s="45">
        <f t="shared" si="7"/>
        <v>0.33693689725272341</v>
      </c>
      <c r="M16" s="45">
        <f t="shared" si="7"/>
        <v>0.32961538644790866</v>
      </c>
      <c r="N16" s="45">
        <f t="shared" si="7"/>
        <v>0.30616027055821515</v>
      </c>
    </row>
    <row r="17" spans="1:15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8"/>
      <c r="N17" s="45"/>
    </row>
    <row r="18" spans="1:15" ht="12" thickBot="1" x14ac:dyDescent="0.25">
      <c r="A18" s="12" t="s">
        <v>12</v>
      </c>
      <c r="B18" s="189">
        <f t="shared" ref="B18:H18" si="8">SUM(B12:B17)</f>
        <v>1</v>
      </c>
      <c r="C18" s="189">
        <f t="shared" si="8"/>
        <v>1</v>
      </c>
      <c r="D18" s="189">
        <f t="shared" si="8"/>
        <v>1</v>
      </c>
      <c r="E18" s="189">
        <f t="shared" si="8"/>
        <v>1</v>
      </c>
      <c r="F18" s="189">
        <f>SUM(F12:F17)</f>
        <v>1</v>
      </c>
      <c r="G18" s="189">
        <f t="shared" si="8"/>
        <v>0.99999999999999989</v>
      </c>
      <c r="H18" s="189">
        <f t="shared" si="8"/>
        <v>1</v>
      </c>
      <c r="I18" s="189">
        <f t="shared" ref="I18:N18" si="9">SUM(I12:I17)</f>
        <v>1.0000000000000002</v>
      </c>
      <c r="J18" s="189">
        <f t="shared" si="9"/>
        <v>1</v>
      </c>
      <c r="K18" s="189">
        <f t="shared" si="9"/>
        <v>1</v>
      </c>
      <c r="L18" s="189">
        <f t="shared" si="9"/>
        <v>1</v>
      </c>
      <c r="M18" s="189">
        <f t="shared" si="9"/>
        <v>1</v>
      </c>
      <c r="N18" s="189">
        <f t="shared" si="9"/>
        <v>0.99999999999999989</v>
      </c>
    </row>
    <row r="19" spans="1:15" ht="1.5" customHeight="1" x14ac:dyDescent="0.2"/>
    <row r="20" spans="1:15" ht="2.25" customHeight="1" x14ac:dyDescent="0.2">
      <c r="A20" s="109"/>
      <c r="B20" s="197" t="s">
        <v>57</v>
      </c>
      <c r="C20" s="197" t="s">
        <v>58</v>
      </c>
      <c r="D20" s="197" t="s">
        <v>59</v>
      </c>
      <c r="E20" s="197" t="s">
        <v>60</v>
      </c>
      <c r="F20" s="197" t="s">
        <v>61</v>
      </c>
      <c r="G20" s="197" t="s">
        <v>62</v>
      </c>
      <c r="H20" s="197" t="s">
        <v>63</v>
      </c>
      <c r="I20" s="197" t="s">
        <v>64</v>
      </c>
      <c r="J20" s="197" t="s">
        <v>65</v>
      </c>
      <c r="K20" s="197" t="s">
        <v>66</v>
      </c>
      <c r="L20" s="197" t="s">
        <v>67</v>
      </c>
      <c r="M20" s="197" t="s">
        <v>68</v>
      </c>
      <c r="N20" s="109"/>
    </row>
    <row r="21" spans="1:15" x14ac:dyDescent="0.2">
      <c r="A21" s="16" t="s">
        <v>19</v>
      </c>
      <c r="B21" s="197" t="s">
        <v>73</v>
      </c>
      <c r="C21" s="197" t="s">
        <v>74</v>
      </c>
      <c r="D21" s="197" t="s">
        <v>75</v>
      </c>
      <c r="E21" s="197" t="s">
        <v>76</v>
      </c>
      <c r="F21" s="197" t="s">
        <v>77</v>
      </c>
      <c r="G21" s="197" t="s">
        <v>78</v>
      </c>
      <c r="H21" s="197" t="s">
        <v>79</v>
      </c>
      <c r="I21" s="197" t="s">
        <v>80</v>
      </c>
      <c r="J21" s="197" t="s">
        <v>81</v>
      </c>
      <c r="K21" s="197" t="s">
        <v>82</v>
      </c>
      <c r="L21" s="197" t="s">
        <v>83</v>
      </c>
      <c r="M21" s="197" t="s">
        <v>84</v>
      </c>
      <c r="N21" s="4" t="s">
        <v>0</v>
      </c>
    </row>
    <row r="22" spans="1:15" x14ac:dyDescent="0.2">
      <c r="A22" s="5" t="s">
        <v>8</v>
      </c>
      <c r="B22" s="7">
        <f>+'[1]Oct 2022'!$I$50</f>
        <v>368</v>
      </c>
      <c r="C22" s="7">
        <f>+'[1]Nov 2022'!$I$60</f>
        <v>517</v>
      </c>
      <c r="D22" s="7">
        <f>+'[1]Dec 2022'!$I$60</f>
        <v>434</v>
      </c>
      <c r="E22" s="7">
        <f>+'[1]Jan 2023'!$I$60</f>
        <v>464</v>
      </c>
      <c r="F22" s="7">
        <f>+'[1]Feb 2023'!$I$60</f>
        <v>431</v>
      </c>
      <c r="G22" s="7">
        <f>+'[1]Mar 2023'!$I$60</f>
        <v>527</v>
      </c>
      <c r="H22" s="7">
        <f>+'[1]Apr 2023'!$I$60</f>
        <v>429</v>
      </c>
      <c r="I22" s="7">
        <f>+'[1]May 2023'!$I$67</f>
        <v>497</v>
      </c>
      <c r="J22" s="7">
        <f>+'[1]Jun 2023'!$I$67</f>
        <v>485</v>
      </c>
      <c r="K22" s="7">
        <f>+'[1]Jul 2023'!$I$67</f>
        <v>426</v>
      </c>
      <c r="L22" s="7">
        <f>+'[1]Aug 2023'!$I$67</f>
        <v>491</v>
      </c>
      <c r="M22" s="7">
        <f>+'[1]Sep 2023'!$I$67</f>
        <v>382</v>
      </c>
      <c r="N22" s="7">
        <f t="shared" ref="N22:N26" si="10">SUM(B22:M22)</f>
        <v>5451</v>
      </c>
    </row>
    <row r="23" spans="1:15" x14ac:dyDescent="0.2">
      <c r="A23" s="5" t="s">
        <v>9</v>
      </c>
      <c r="B23" s="7">
        <f>+'[2]Oct 2022'!$I$46</f>
        <v>553</v>
      </c>
      <c r="C23" s="7">
        <f>+'[2]Nov 2022'!$I$45</f>
        <v>642</v>
      </c>
      <c r="D23" s="7">
        <f>+'[2]Dec 2022'!$I$45</f>
        <v>577</v>
      </c>
      <c r="E23" s="7">
        <f>+'[2]Jan 2023'!$I$45</f>
        <v>647</v>
      </c>
      <c r="F23" s="7">
        <f>+'[2]Feb 2023'!$I$45</f>
        <v>617</v>
      </c>
      <c r="G23" s="7">
        <f>+'[2]Mar 2023'!$I$45</f>
        <v>664</v>
      </c>
      <c r="H23" s="7">
        <f>+'[2]Apr 2023'!$I$45</f>
        <v>599</v>
      </c>
      <c r="I23" s="7">
        <f>+'[2]May 2023'!$I$51</f>
        <v>756</v>
      </c>
      <c r="J23" s="7">
        <f>+'[2]Jun 2023'!$I$52</f>
        <v>716</v>
      </c>
      <c r="K23" s="7">
        <f>+'[2]Jul 2023'!$I$50</f>
        <v>609</v>
      </c>
      <c r="L23" s="7">
        <f>+'[2]Aug 2023'!$I$50</f>
        <v>707</v>
      </c>
      <c r="M23" s="7">
        <f>+'[2]Sep 2023'!$I$50</f>
        <v>637</v>
      </c>
      <c r="N23" s="7">
        <f t="shared" si="10"/>
        <v>7724</v>
      </c>
    </row>
    <row r="24" spans="1:15" x14ac:dyDescent="0.2">
      <c r="A24" s="5" t="s">
        <v>23</v>
      </c>
      <c r="B24" s="7">
        <f>+'[3]OCT 2022'!$I$55</f>
        <v>277</v>
      </c>
      <c r="C24" s="7">
        <f>+'[3]NOV 2022'!$I$50</f>
        <v>306</v>
      </c>
      <c r="D24" s="7">
        <f>+'[3]DEC 2022'!$I$52</f>
        <v>311</v>
      </c>
      <c r="E24" s="7">
        <f>+'[3]JAN 2023'!$I$52</f>
        <v>284</v>
      </c>
      <c r="F24" s="7">
        <f>+'[3]FEB 2023'!$I$52</f>
        <v>298</v>
      </c>
      <c r="G24" s="7">
        <f>+'[3]MAR 2023'!$I$52</f>
        <v>326</v>
      </c>
      <c r="H24" s="7">
        <f>+'[3]APR 2023'!$I$52</f>
        <v>243</v>
      </c>
      <c r="I24" s="7">
        <f>+'[3]MAY 2023'!$I$52</f>
        <v>328</v>
      </c>
      <c r="J24" s="7">
        <f>+'[3]JUN 2023'!$I$52</f>
        <v>273</v>
      </c>
      <c r="K24" s="7">
        <f>+'[3]JUL 2023'!$I$52</f>
        <v>273</v>
      </c>
      <c r="L24" s="7">
        <f>+'[3]AUG 2023'!$I$52</f>
        <v>287</v>
      </c>
      <c r="M24" s="7">
        <f>+'[3]SEP 2023'!$I$52</f>
        <v>211</v>
      </c>
      <c r="N24" s="7">
        <f>SUM(B24:M24)</f>
        <v>3417</v>
      </c>
    </row>
    <row r="25" spans="1:15" ht="11.25" customHeight="1" x14ac:dyDescent="0.2">
      <c r="A25" s="5" t="s">
        <v>24</v>
      </c>
      <c r="B25" s="7">
        <f>+'[4]OCT 2022'!$I$67</f>
        <v>2166</v>
      </c>
      <c r="C25" s="7">
        <f>+'[4]NOV 2022'!$I$59</f>
        <v>2222</v>
      </c>
      <c r="D25" s="7">
        <f>+'[4]DEC 2022'!$I$59</f>
        <v>1962</v>
      </c>
      <c r="E25" s="7">
        <f>+'[4]JAN 2023'!$I$59</f>
        <v>2229</v>
      </c>
      <c r="F25" s="7">
        <f>+'[4]FEB 2023'!$I$59</f>
        <v>2026</v>
      </c>
      <c r="G25" s="7">
        <f>+'[4]MAR 2023'!$I$59</f>
        <v>2400</v>
      </c>
      <c r="H25" s="7">
        <f>+'[4]APR 2023'!$I$59</f>
        <v>2098</v>
      </c>
      <c r="I25" s="7">
        <f>+'[4]MAY 2023'!$I$59</f>
        <v>2158</v>
      </c>
      <c r="J25" s="7">
        <f>+'[4]JUN 2023'!$I$59</f>
        <v>1967</v>
      </c>
      <c r="K25" s="7">
        <f>+'[4]JUL 2023'!$I$59</f>
        <v>1855</v>
      </c>
      <c r="L25" s="7">
        <f>+'[4]AUG 2023'!$I$59</f>
        <v>2183</v>
      </c>
      <c r="M25" s="7">
        <f>+'[4]SEP 2023'!$I$59</f>
        <v>2030</v>
      </c>
      <c r="N25" s="7">
        <f t="shared" si="10"/>
        <v>25296</v>
      </c>
    </row>
    <row r="26" spans="1:15" x14ac:dyDescent="0.2">
      <c r="A26" s="5" t="s">
        <v>1</v>
      </c>
      <c r="B26" s="7">
        <f>+'[5]OCT 2022'!$I$56</f>
        <v>1763</v>
      </c>
      <c r="C26" s="7">
        <f>+'[5]NOV 2022'!$I$56</f>
        <v>1783</v>
      </c>
      <c r="D26" s="7">
        <f>+'[5]DEC 2022'!$I$56</f>
        <v>1709</v>
      </c>
      <c r="E26" s="7">
        <f>+'[5]JAN 2023'!$I$56</f>
        <v>1862</v>
      </c>
      <c r="F26" s="7">
        <f>+'[5]FEB 2023'!$I$56</f>
        <v>1735</v>
      </c>
      <c r="G26" s="7">
        <f>+'[5]MAR 2023'!$I$56</f>
        <v>2121</v>
      </c>
      <c r="H26" s="7">
        <f>+'[5]APR 2023'!$I$56</f>
        <v>1718</v>
      </c>
      <c r="I26" s="7">
        <f>+'[5]MAY 2023'!$I$58</f>
        <v>474</v>
      </c>
      <c r="J26" s="7">
        <f>+'[5]JUN 2023'!$I$58</f>
        <v>1917</v>
      </c>
      <c r="K26" s="7">
        <f>+'[5]JUL 2023'!$I$58</f>
        <v>894</v>
      </c>
      <c r="L26" s="7">
        <f>+'[5]AUG 2023'!$I$58</f>
        <v>2014</v>
      </c>
      <c r="M26" s="7">
        <f>+'[5]SEP 2023'!$I$58</f>
        <v>1726</v>
      </c>
      <c r="N26" s="7">
        <f t="shared" si="10"/>
        <v>19716</v>
      </c>
    </row>
    <row r="27" spans="1:15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x14ac:dyDescent="0.2">
      <c r="A28" s="6" t="s">
        <v>11</v>
      </c>
      <c r="B28" s="159">
        <f>SUM(B22:B27)</f>
        <v>5127</v>
      </c>
      <c r="C28" s="159">
        <f>SUM(C22:C27)</f>
        <v>5470</v>
      </c>
      <c r="D28" s="159">
        <f>SUM(D22:D27)</f>
        <v>4993</v>
      </c>
      <c r="E28" s="159">
        <f>SUM(E22:E27)</f>
        <v>5486</v>
      </c>
      <c r="F28" s="159">
        <f>SUM(F22:F27)</f>
        <v>5107</v>
      </c>
      <c r="G28" s="159">
        <f t="shared" ref="G28:H28" si="11">SUM(G22:G27)</f>
        <v>6038</v>
      </c>
      <c r="H28" s="159">
        <f t="shared" si="11"/>
        <v>5087</v>
      </c>
      <c r="I28" s="159">
        <f t="shared" ref="I28:N28" si="12">SUM(I22:I27)</f>
        <v>4213</v>
      </c>
      <c r="J28" s="159">
        <f t="shared" si="12"/>
        <v>5358</v>
      </c>
      <c r="K28" s="159">
        <f t="shared" si="12"/>
        <v>4057</v>
      </c>
      <c r="L28" s="159">
        <f t="shared" si="12"/>
        <v>5682</v>
      </c>
      <c r="M28" s="159">
        <f t="shared" si="12"/>
        <v>4986</v>
      </c>
      <c r="N28" s="159">
        <f t="shared" si="12"/>
        <v>61604</v>
      </c>
      <c r="O28" s="190"/>
    </row>
    <row r="29" spans="1:15" ht="14.4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5" x14ac:dyDescent="0.2">
      <c r="A30" s="16" t="s">
        <v>20</v>
      </c>
      <c r="B30" s="197" t="s">
        <v>73</v>
      </c>
      <c r="C30" s="197" t="s">
        <v>74</v>
      </c>
      <c r="D30" s="197" t="s">
        <v>75</v>
      </c>
      <c r="E30" s="197" t="s">
        <v>76</v>
      </c>
      <c r="F30" s="197" t="s">
        <v>77</v>
      </c>
      <c r="G30" s="197" t="s">
        <v>78</v>
      </c>
      <c r="H30" s="197" t="s">
        <v>79</v>
      </c>
      <c r="I30" s="197" t="s">
        <v>80</v>
      </c>
      <c r="J30" s="197" t="s">
        <v>81</v>
      </c>
      <c r="K30" s="197" t="s">
        <v>82</v>
      </c>
      <c r="L30" s="197" t="s">
        <v>83</v>
      </c>
      <c r="M30" s="197" t="s">
        <v>84</v>
      </c>
      <c r="N30" s="4" t="s">
        <v>0</v>
      </c>
    </row>
    <row r="31" spans="1:15" x14ac:dyDescent="0.2">
      <c r="A31" s="5" t="s">
        <v>8</v>
      </c>
      <c r="B31" s="45">
        <f t="shared" ref="B31:N31" si="13">B22/B28</f>
        <v>7.1776867563877508E-2</v>
      </c>
      <c r="C31" s="45">
        <f t="shared" si="13"/>
        <v>9.4515539305301641E-2</v>
      </c>
      <c r="D31" s="45">
        <f t="shared" si="13"/>
        <v>8.6921690366513121E-2</v>
      </c>
      <c r="E31" s="45">
        <f t="shared" si="13"/>
        <v>8.4578928180823909E-2</v>
      </c>
      <c r="F31" s="45">
        <f t="shared" si="13"/>
        <v>8.4393969062071666E-2</v>
      </c>
      <c r="G31" s="45">
        <f t="shared" si="13"/>
        <v>8.7280556475654192E-2</v>
      </c>
      <c r="H31" s="45">
        <f t="shared" si="13"/>
        <v>8.4332612541773141E-2</v>
      </c>
      <c r="I31" s="45">
        <f>I22/I28</f>
        <v>0.11796819368620935</v>
      </c>
      <c r="J31" s="45">
        <f t="shared" si="13"/>
        <v>9.0518850317282573E-2</v>
      </c>
      <c r="K31" s="45">
        <f t="shared" si="13"/>
        <v>0.10500369731328568</v>
      </c>
      <c r="L31" s="45">
        <f t="shared" si="13"/>
        <v>8.6413234776487158E-2</v>
      </c>
      <c r="M31" s="45">
        <f t="shared" si="13"/>
        <v>7.6614520657841953E-2</v>
      </c>
      <c r="N31" s="45">
        <f t="shared" si="13"/>
        <v>8.848451399259788E-2</v>
      </c>
    </row>
    <row r="32" spans="1:15" x14ac:dyDescent="0.2">
      <c r="A32" s="5" t="s">
        <v>9</v>
      </c>
      <c r="B32" s="45">
        <f t="shared" ref="B32:N32" si="14">B23/B28</f>
        <v>0.10786034718158767</v>
      </c>
      <c r="C32" s="45">
        <f t="shared" si="14"/>
        <v>0.11736745886654479</v>
      </c>
      <c r="D32" s="45">
        <f t="shared" si="14"/>
        <v>0.11556178650110155</v>
      </c>
      <c r="E32" s="45">
        <f t="shared" si="14"/>
        <v>0.11793656580386438</v>
      </c>
      <c r="F32" s="45">
        <f t="shared" si="14"/>
        <v>0.12081456823967104</v>
      </c>
      <c r="G32" s="45">
        <f t="shared" si="14"/>
        <v>0.10997018880423981</v>
      </c>
      <c r="H32" s="45">
        <f t="shared" si="14"/>
        <v>0.11775113033221939</v>
      </c>
      <c r="I32" s="45">
        <f t="shared" si="14"/>
        <v>0.17944457631141705</v>
      </c>
      <c r="J32" s="45">
        <f t="shared" si="14"/>
        <v>0.13363195222097798</v>
      </c>
      <c r="K32" s="45">
        <f t="shared" si="14"/>
        <v>0.15011091939857038</v>
      </c>
      <c r="L32" s="45">
        <f t="shared" si="14"/>
        <v>0.1244280183034143</v>
      </c>
      <c r="M32" s="45">
        <f t="shared" si="14"/>
        <v>0.1277577216205375</v>
      </c>
      <c r="N32" s="45">
        <f t="shared" si="14"/>
        <v>0.12538146873579636</v>
      </c>
    </row>
    <row r="33" spans="1:14" x14ac:dyDescent="0.2">
      <c r="A33" s="5" t="s">
        <v>23</v>
      </c>
      <c r="B33" s="45">
        <f t="shared" ref="B33:N33" si="15">B24/B28</f>
        <v>5.4027696508679543E-2</v>
      </c>
      <c r="C33" s="45">
        <f t="shared" si="15"/>
        <v>5.5941499085923219E-2</v>
      </c>
      <c r="D33" s="45">
        <f t="shared" si="15"/>
        <v>6.2287202082916084E-2</v>
      </c>
      <c r="E33" s="45">
        <f t="shared" si="15"/>
        <v>5.1768137076193946E-2</v>
      </c>
      <c r="F33" s="45">
        <f t="shared" si="15"/>
        <v>5.8351282553358134E-2</v>
      </c>
      <c r="G33" s="45">
        <f t="shared" si="15"/>
        <v>5.3991387876780393E-2</v>
      </c>
      <c r="H33" s="45">
        <f t="shared" si="15"/>
        <v>4.7768822488696676E-2</v>
      </c>
      <c r="I33" s="45">
        <f t="shared" si="15"/>
        <v>7.7854260621884649E-2</v>
      </c>
      <c r="J33" s="45">
        <f t="shared" si="15"/>
        <v>5.0951847704367302E-2</v>
      </c>
      <c r="K33" s="45">
        <f t="shared" si="15"/>
        <v>6.7291101799359127E-2</v>
      </c>
      <c r="L33" s="45">
        <f t="shared" si="15"/>
        <v>5.0510383667722633E-2</v>
      </c>
      <c r="M33" s="45">
        <f t="shared" si="15"/>
        <v>4.2318491776975532E-2</v>
      </c>
      <c r="N33" s="45">
        <f t="shared" si="15"/>
        <v>5.5467177456009348E-2</v>
      </c>
    </row>
    <row r="34" spans="1:14" ht="12" customHeight="1" x14ac:dyDescent="0.2">
      <c r="A34" s="5" t="s">
        <v>24</v>
      </c>
      <c r="B34" s="45">
        <f t="shared" ref="B34:N34" si="16">B25/B28</f>
        <v>0.422469280280866</v>
      </c>
      <c r="C34" s="45">
        <f t="shared" si="16"/>
        <v>0.40621572212065815</v>
      </c>
      <c r="D34" s="45">
        <f t="shared" si="16"/>
        <v>0.39295013018225516</v>
      </c>
      <c r="E34" s="45">
        <f t="shared" si="16"/>
        <v>0.40630696317900111</v>
      </c>
      <c r="F34" s="45">
        <f t="shared" si="16"/>
        <v>0.39671039749363618</v>
      </c>
      <c r="G34" s="45">
        <f t="shared" si="16"/>
        <v>0.39748261013580655</v>
      </c>
      <c r="H34" s="45">
        <f t="shared" si="16"/>
        <v>0.41242382543738942</v>
      </c>
      <c r="I34" s="45">
        <f t="shared" si="16"/>
        <v>0.51222406835983858</v>
      </c>
      <c r="J34" s="45">
        <f t="shared" si="16"/>
        <v>0.36711459499813365</v>
      </c>
      <c r="K34" s="45">
        <f t="shared" si="16"/>
        <v>0.45723440966231205</v>
      </c>
      <c r="L34" s="45">
        <f t="shared" si="16"/>
        <v>0.3841957057374164</v>
      </c>
      <c r="M34" s="45">
        <f t="shared" si="16"/>
        <v>0.40713999197753709</v>
      </c>
      <c r="N34" s="45">
        <f t="shared" si="16"/>
        <v>0.41062268683851699</v>
      </c>
    </row>
    <row r="35" spans="1:14" x14ac:dyDescent="0.2">
      <c r="A35" s="5" t="s">
        <v>1</v>
      </c>
      <c r="B35" s="45">
        <f t="shared" ref="B35:N35" si="17">B26/B28</f>
        <v>0.34386580846498926</v>
      </c>
      <c r="C35" s="45">
        <f t="shared" si="17"/>
        <v>0.32595978062157221</v>
      </c>
      <c r="D35" s="45">
        <f t="shared" si="17"/>
        <v>0.34227919086721409</v>
      </c>
      <c r="E35" s="45">
        <f t="shared" si="17"/>
        <v>0.33940940576011663</v>
      </c>
      <c r="F35" s="45">
        <f t="shared" si="17"/>
        <v>0.33972978265126297</v>
      </c>
      <c r="G35" s="45">
        <f t="shared" si="17"/>
        <v>0.35127525670751902</v>
      </c>
      <c r="H35" s="45">
        <f t="shared" si="17"/>
        <v>0.33772360919992139</v>
      </c>
      <c r="I35" s="45">
        <f t="shared" si="17"/>
        <v>0.11250890102065036</v>
      </c>
      <c r="J35" s="45">
        <f t="shared" si="17"/>
        <v>0.35778275475923854</v>
      </c>
      <c r="K35" s="45">
        <f t="shared" si="17"/>
        <v>0.22035987182647276</v>
      </c>
      <c r="L35" s="45">
        <f t="shared" si="17"/>
        <v>0.35445265751495952</v>
      </c>
      <c r="M35" s="45">
        <f t="shared" si="17"/>
        <v>0.34616927396710789</v>
      </c>
      <c r="N35" s="45">
        <f t="shared" si="17"/>
        <v>0.32004415297707939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x14ac:dyDescent="0.2">
      <c r="A37" s="10" t="s">
        <v>12</v>
      </c>
      <c r="B37" s="191">
        <f t="shared" ref="B37:H37" si="18">SUM(B31:B36)</f>
        <v>1</v>
      </c>
      <c r="C37" s="191">
        <f t="shared" si="18"/>
        <v>1</v>
      </c>
      <c r="D37" s="191">
        <f t="shared" si="18"/>
        <v>1</v>
      </c>
      <c r="E37" s="191">
        <f t="shared" si="18"/>
        <v>1</v>
      </c>
      <c r="F37" s="191">
        <f t="shared" si="18"/>
        <v>1</v>
      </c>
      <c r="G37" s="191">
        <f t="shared" si="18"/>
        <v>1</v>
      </c>
      <c r="H37" s="191">
        <f t="shared" si="18"/>
        <v>1</v>
      </c>
      <c r="I37" s="191">
        <f t="shared" ref="I37:N37" si="19">SUM(I31:I36)</f>
        <v>1</v>
      </c>
      <c r="J37" s="191">
        <f t="shared" si="19"/>
        <v>1</v>
      </c>
      <c r="K37" s="191">
        <f t="shared" si="19"/>
        <v>1</v>
      </c>
      <c r="L37" s="191">
        <f t="shared" si="19"/>
        <v>1</v>
      </c>
      <c r="M37" s="191">
        <f t="shared" si="19"/>
        <v>1</v>
      </c>
      <c r="N37" s="191">
        <f t="shared" si="19"/>
        <v>1</v>
      </c>
    </row>
    <row r="38" spans="1:14" ht="15.6" customHeight="1" x14ac:dyDescent="0.2">
      <c r="A38" s="14"/>
      <c r="B38" s="37"/>
      <c r="C38" s="40"/>
      <c r="D38" s="41"/>
      <c r="E38" s="42"/>
      <c r="F38" s="43"/>
      <c r="G38" s="30"/>
      <c r="H38" s="31"/>
      <c r="I38" s="32"/>
      <c r="J38" s="33"/>
      <c r="K38" s="34"/>
      <c r="L38" s="35"/>
      <c r="M38" s="36"/>
      <c r="N38" s="14"/>
    </row>
    <row r="39" spans="1:14" ht="18" customHeight="1" x14ac:dyDescent="0.2">
      <c r="A39" s="16" t="s">
        <v>10</v>
      </c>
      <c r="B39" s="197" t="s">
        <v>73</v>
      </c>
      <c r="C39" s="197" t="s">
        <v>74</v>
      </c>
      <c r="D39" s="197" t="s">
        <v>75</v>
      </c>
      <c r="E39" s="197" t="s">
        <v>76</v>
      </c>
      <c r="F39" s="197" t="s">
        <v>77</v>
      </c>
      <c r="G39" s="197" t="s">
        <v>78</v>
      </c>
      <c r="H39" s="197" t="s">
        <v>79</v>
      </c>
      <c r="I39" s="197" t="s">
        <v>80</v>
      </c>
      <c r="J39" s="197" t="s">
        <v>81</v>
      </c>
      <c r="K39" s="197" t="s">
        <v>82</v>
      </c>
      <c r="L39" s="197" t="s">
        <v>83</v>
      </c>
      <c r="M39" s="197" t="s">
        <v>84</v>
      </c>
      <c r="N39" s="4" t="s">
        <v>0</v>
      </c>
    </row>
    <row r="40" spans="1:14" x14ac:dyDescent="0.2">
      <c r="A40" s="5" t="s">
        <v>8</v>
      </c>
      <c r="B40" s="171">
        <f t="shared" ref="B40:N40" si="20">B3/B22</f>
        <v>113.97608695652173</v>
      </c>
      <c r="C40" s="171">
        <f t="shared" si="20"/>
        <v>114.2370599613153</v>
      </c>
      <c r="D40" s="171">
        <f t="shared" si="20"/>
        <v>113.88239631336405</v>
      </c>
      <c r="E40" s="171">
        <f t="shared" si="20"/>
        <v>113.60431034482757</v>
      </c>
      <c r="F40" s="171">
        <f t="shared" si="20"/>
        <v>114.14904872389791</v>
      </c>
      <c r="G40" s="171">
        <f t="shared" si="20"/>
        <v>114.43552182163187</v>
      </c>
      <c r="H40" s="171">
        <f>H3/H22</f>
        <v>114.15272727272728</v>
      </c>
      <c r="I40" s="171">
        <f t="shared" si="20"/>
        <v>114.72853118712274</v>
      </c>
      <c r="J40" s="171">
        <f t="shared" si="20"/>
        <v>114.06119587628868</v>
      </c>
      <c r="K40" s="171">
        <f t="shared" si="20"/>
        <v>113.62610328638497</v>
      </c>
      <c r="L40" s="171">
        <f t="shared" si="20"/>
        <v>114.28350305498981</v>
      </c>
      <c r="M40" s="171">
        <f t="shared" si="20"/>
        <v>113.65675392670158</v>
      </c>
      <c r="N40" s="171">
        <f t="shared" si="20"/>
        <v>114.08786644652356</v>
      </c>
    </row>
    <row r="41" spans="1:14" x14ac:dyDescent="0.2">
      <c r="A41" s="5" t="s">
        <v>9</v>
      </c>
      <c r="B41" s="171">
        <f t="shared" ref="B41:N41" si="21">B4/B23</f>
        <v>92.894755877034356</v>
      </c>
      <c r="C41" s="171">
        <f t="shared" si="21"/>
        <v>93.569221183800622</v>
      </c>
      <c r="D41" s="171">
        <f t="shared" si="21"/>
        <v>92.720415944540733</v>
      </c>
      <c r="E41" s="171">
        <f t="shared" si="21"/>
        <v>92.703060278207104</v>
      </c>
      <c r="F41" s="171">
        <f t="shared" si="21"/>
        <v>92.860032414910862</v>
      </c>
      <c r="G41" s="171">
        <f t="shared" si="21"/>
        <v>93.535783132530128</v>
      </c>
      <c r="H41" s="171">
        <f t="shared" si="21"/>
        <v>92.869048414023368</v>
      </c>
      <c r="I41" s="171">
        <f t="shared" si="21"/>
        <v>92.927301587301585</v>
      </c>
      <c r="J41" s="171">
        <f t="shared" si="21"/>
        <v>93.07709497206703</v>
      </c>
      <c r="K41" s="171">
        <f t="shared" si="21"/>
        <v>92.863973727422007</v>
      </c>
      <c r="L41" s="171">
        <f t="shared" si="21"/>
        <v>92.952758132956163</v>
      </c>
      <c r="M41" s="171">
        <f t="shared" si="21"/>
        <v>93.141224489795917</v>
      </c>
      <c r="N41" s="171">
        <f t="shared" si="21"/>
        <v>93.015370274469177</v>
      </c>
    </row>
    <row r="42" spans="1:14" x14ac:dyDescent="0.2">
      <c r="A42" s="5" t="s">
        <v>23</v>
      </c>
      <c r="B42" s="171">
        <f t="shared" ref="B42:N42" si="22">B5/B24</f>
        <v>93.228303249097479</v>
      </c>
      <c r="C42" s="171">
        <f t="shared" si="22"/>
        <v>92.862483660130707</v>
      </c>
      <c r="D42" s="171">
        <f t="shared" si="22"/>
        <v>92.857620578778139</v>
      </c>
      <c r="E42" s="171">
        <f t="shared" si="22"/>
        <v>93.537746478873245</v>
      </c>
      <c r="F42" s="171">
        <f t="shared" si="22"/>
        <v>92.56</v>
      </c>
      <c r="G42" s="171">
        <f t="shared" si="22"/>
        <v>93.695705521472391</v>
      </c>
      <c r="H42" s="171">
        <f t="shared" si="22"/>
        <v>92.56</v>
      </c>
      <c r="I42" s="171">
        <f t="shared" si="22"/>
        <v>92.842195121951221</v>
      </c>
      <c r="J42" s="171">
        <f t="shared" si="22"/>
        <v>93.238095238095241</v>
      </c>
      <c r="K42" s="171">
        <f t="shared" si="22"/>
        <v>92.899047619047607</v>
      </c>
      <c r="L42" s="171">
        <f t="shared" si="22"/>
        <v>92.882508710801389</v>
      </c>
      <c r="M42" s="171">
        <f t="shared" si="22"/>
        <v>92.56</v>
      </c>
      <c r="N42" s="171">
        <f t="shared" si="22"/>
        <v>92.993409423470865</v>
      </c>
    </row>
    <row r="43" spans="1:14" ht="12" customHeight="1" x14ac:dyDescent="0.2">
      <c r="A43" s="5" t="s">
        <v>24</v>
      </c>
      <c r="B43" s="171">
        <f t="shared" ref="B43:N43" si="23">B6/B25</f>
        <v>100.45894736842105</v>
      </c>
      <c r="C43" s="171">
        <f t="shared" si="23"/>
        <v>100.45544554455445</v>
      </c>
      <c r="D43" s="171">
        <f t="shared" si="23"/>
        <v>100.52452599388378</v>
      </c>
      <c r="E43" s="171">
        <f t="shared" si="23"/>
        <v>100.5450336473755</v>
      </c>
      <c r="F43" s="171">
        <f t="shared" si="23"/>
        <v>100.61709772951629</v>
      </c>
      <c r="G43" s="171">
        <f t="shared" si="23"/>
        <v>100.6544</v>
      </c>
      <c r="H43" s="171">
        <f t="shared" si="23"/>
        <v>100.41563393708293</v>
      </c>
      <c r="I43" s="171">
        <f t="shared" si="23"/>
        <v>100.59892493049119</v>
      </c>
      <c r="J43" s="171">
        <f t="shared" si="23"/>
        <v>100.52400610066091</v>
      </c>
      <c r="K43" s="171">
        <f t="shared" si="23"/>
        <v>100.53632345013477</v>
      </c>
      <c r="L43" s="171">
        <f t="shared" si="23"/>
        <v>100.77955107650023</v>
      </c>
      <c r="M43" s="171">
        <f t="shared" si="23"/>
        <v>100.56709359605912</v>
      </c>
      <c r="N43" s="171">
        <f t="shared" si="23"/>
        <v>100.55795066413663</v>
      </c>
    </row>
    <row r="44" spans="1:14" x14ac:dyDescent="0.2">
      <c r="A44" s="5" t="s">
        <v>1</v>
      </c>
      <c r="B44" s="171">
        <f t="shared" ref="B44:N44" si="24">B7/B26</f>
        <v>92.717504254112299</v>
      </c>
      <c r="C44" s="171">
        <f t="shared" si="24"/>
        <v>92.819562535053279</v>
      </c>
      <c r="D44" s="171">
        <f t="shared" si="24"/>
        <v>92.939122293739018</v>
      </c>
      <c r="E44" s="171">
        <f t="shared" si="24"/>
        <v>93.007389903329752</v>
      </c>
      <c r="F44" s="171">
        <f t="shared" si="24"/>
        <v>93.360230547550429</v>
      </c>
      <c r="G44" s="171">
        <f t="shared" si="24"/>
        <v>93.040037718057519</v>
      </c>
      <c r="H44" s="171">
        <f t="shared" si="24"/>
        <v>92.883259604190926</v>
      </c>
      <c r="I44" s="171">
        <f t="shared" si="24"/>
        <v>135.33164556962026</v>
      </c>
      <c r="J44" s="171">
        <f t="shared" si="24"/>
        <v>93.284256651017202</v>
      </c>
      <c r="K44" s="171">
        <f t="shared" si="24"/>
        <v>93.388277404921695</v>
      </c>
      <c r="L44" s="171">
        <f t="shared" si="24"/>
        <v>92.973624627606753</v>
      </c>
      <c r="M44" s="171">
        <f t="shared" si="24"/>
        <v>92.989015063731173</v>
      </c>
      <c r="N44" s="171">
        <f t="shared" si="24"/>
        <v>94.038977480219117</v>
      </c>
    </row>
    <row r="45" spans="1:14" x14ac:dyDescent="0.2">
      <c r="A45" s="5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4" x14ac:dyDescent="0.2">
      <c r="A46" s="93" t="s">
        <v>10</v>
      </c>
      <c r="B46" s="157">
        <f>B9/B28</f>
        <v>97.560616344841037</v>
      </c>
      <c r="C46" s="173">
        <f>C9/C28</f>
        <v>98.036051188299808</v>
      </c>
      <c r="D46" s="173">
        <f t="shared" ref="D46:N46" si="25">D9/D28</f>
        <v>97.709881834568378</v>
      </c>
      <c r="E46" s="173">
        <f t="shared" si="25"/>
        <v>97.803616478308427</v>
      </c>
      <c r="F46" s="173">
        <f>F9/F28</f>
        <v>97.886430389661243</v>
      </c>
      <c r="G46" s="173">
        <f>G9/G28</f>
        <v>98.023941702550516</v>
      </c>
      <c r="H46" s="173">
        <f>H9/H28</f>
        <v>97.766384902693147</v>
      </c>
      <c r="I46" s="173">
        <f t="shared" si="25"/>
        <v>104.192983622122</v>
      </c>
      <c r="J46" s="173">
        <f t="shared" si="25"/>
        <v>97.792743561030221</v>
      </c>
      <c r="K46" s="173">
        <f>K9/K28</f>
        <v>98.670032043381809</v>
      </c>
      <c r="L46" s="173">
        <f>L9/L28</f>
        <v>97.806884899683212</v>
      </c>
      <c r="M46" s="173">
        <f t="shared" si="25"/>
        <v>97.659093461692734</v>
      </c>
      <c r="N46" s="173">
        <f t="shared" si="25"/>
        <v>98.30349587689112</v>
      </c>
    </row>
    <row r="47" spans="1:14" ht="14.1" customHeight="1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58" spans="11:11" x14ac:dyDescent="0.2">
      <c r="K58" s="1" t="s">
        <v>69</v>
      </c>
    </row>
  </sheetData>
  <pageMargins left="0.5" right="0.5" top="0.5" bottom="0.5" header="0.25" footer="0.25"/>
  <pageSetup scale="9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Group 1 ITE</vt:lpstr>
      <vt:lpstr>Group 1 Cat 2 ITE -Rechargeable</vt:lpstr>
      <vt:lpstr>Group 2 BTE</vt:lpstr>
      <vt:lpstr>Group 2 Cat 2 BTE -Rechargeable</vt:lpstr>
      <vt:lpstr>Group 3 RIC</vt:lpstr>
      <vt:lpstr>Group 3- RIC - R</vt:lpstr>
      <vt:lpstr>Group 4 Wireless</vt:lpstr>
      <vt:lpstr>Group 6 Remotes</vt:lpstr>
      <vt:lpstr>Group 7 - CROS Non-R</vt:lpstr>
      <vt:lpstr>Group 7 CROS- R</vt:lpstr>
      <vt:lpstr>Group 8 CI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Distribution Dec 2019</dc:title>
  <dc:creator/>
  <cp:lastModifiedBy/>
  <dcterms:created xsi:type="dcterms:W3CDTF">2020-01-14T21:41:36Z</dcterms:created>
  <dcterms:modified xsi:type="dcterms:W3CDTF">2023-10-11T12:19:57Z</dcterms:modified>
</cp:coreProperties>
</file>